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N:\04 Bemessungen\00_Bemessungsvorlagen\Auszugswerte IdeFix\"/>
    </mc:Choice>
  </mc:AlternateContent>
  <xr:revisionPtr revIDLastSave="0" documentId="13_ncr:1_{296FDF11-0490-4870-AC2F-BDE2F2977F84}" xr6:coauthVersionLast="47" xr6:coauthVersionMax="47" xr10:uidLastSave="{00000000-0000-0000-0000-000000000000}"/>
  <bookViews>
    <workbookView xWindow="-28920" yWindow="7395" windowWidth="29040" windowHeight="17640" xr2:uid="{B381DDB5-CD55-4C5E-A5C1-E3EE67899BFA}"/>
  </bookViews>
  <sheets>
    <sheet name="Tabelle1" sheetId="1" r:id="rId1"/>
    <sheet name="WE" sheetId="2" r:id="rId2"/>
  </sheets>
  <definedNames>
    <definedName name="_xlnm.Print_Area" localSheetId="0">Tabelle1!$A$1:$L$384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9" i="1" l="1"/>
  <c r="C371" i="1" s="1"/>
  <c r="C374" i="1" s="1"/>
  <c r="C375" i="1" s="1"/>
  <c r="C348" i="1"/>
  <c r="C351" i="1" s="1"/>
  <c r="C352" i="1" s="1"/>
  <c r="C325" i="1"/>
  <c r="C329" i="1" s="1"/>
  <c r="C330" i="1" s="1"/>
  <c r="C257" i="1"/>
  <c r="C255" i="1"/>
  <c r="C229" i="1"/>
  <c r="C196" i="1"/>
  <c r="C190" i="1"/>
  <c r="C189" i="1"/>
  <c r="C194" i="1" s="1"/>
  <c r="C187" i="1"/>
  <c r="C192" i="1" s="1"/>
  <c r="C185" i="1"/>
  <c r="C174" i="1"/>
  <c r="C171" i="1"/>
  <c r="C131" i="1"/>
  <c r="C129" i="1"/>
  <c r="G47" i="1"/>
  <c r="C260" i="1" l="1"/>
  <c r="C262" i="1" s="1"/>
  <c r="C263" i="1" s="1"/>
  <c r="C199" i="1"/>
  <c r="C134" i="1"/>
  <c r="C136" i="1"/>
  <c r="C137" i="1" s="1"/>
  <c r="G51" i="1"/>
  <c r="C288" i="1" s="1"/>
  <c r="G50" i="1"/>
  <c r="C286" i="1" s="1"/>
  <c r="G43" i="1"/>
  <c r="G46" i="1"/>
  <c r="C10" i="1"/>
  <c r="C232" i="1" s="1"/>
  <c r="G45" i="1"/>
  <c r="C101" i="1" s="1"/>
  <c r="G44" i="1"/>
  <c r="C99" i="1" s="1"/>
  <c r="C292" i="1" l="1"/>
  <c r="C294" i="1" s="1"/>
  <c r="C295" i="1" s="1"/>
  <c r="C91" i="1"/>
  <c r="C223" i="1"/>
  <c r="C89" i="1"/>
  <c r="C221" i="1"/>
  <c r="C167" i="1"/>
  <c r="C169" i="1"/>
  <c r="G48" i="1"/>
  <c r="G49" i="1"/>
  <c r="C105" i="1"/>
  <c r="C225" i="1" l="1"/>
  <c r="C234" i="1" s="1"/>
  <c r="C95" i="1"/>
  <c r="C108" i="1" s="1"/>
  <c r="C109" i="1" s="1"/>
  <c r="C177" i="1"/>
  <c r="C201" i="1" s="1"/>
  <c r="C202" i="1" s="1"/>
  <c r="C235" i="1" l="1"/>
  <c r="C310" i="1"/>
  <c r="C311" i="1" s="1"/>
</calcChain>
</file>

<file path=xl/sharedStrings.xml><?xml version="1.0" encoding="utf-8"?>
<sst xmlns="http://schemas.openxmlformats.org/spreadsheetml/2006/main" count="103" uniqueCount="76">
  <si>
    <t>Eingabefeld</t>
  </si>
  <si>
    <t>Ausgabefeld</t>
  </si>
  <si>
    <t xml:space="preserve">                                                                                                                                                                                                                                      </t>
  </si>
  <si>
    <t>IdeFix DWD Tragfähigkeit nach ETA 14/0160 von 2024/05/23</t>
  </si>
  <si>
    <t>Rohdichte Holz Seite (1)</t>
  </si>
  <si>
    <t>Rohdichte Holz Seite (2)</t>
  </si>
  <si>
    <t>Ø GoFix HK</t>
  </si>
  <si>
    <r>
      <t>M</t>
    </r>
    <r>
      <rPr>
        <vertAlign val="subscript"/>
        <sz val="11"/>
        <color theme="1"/>
        <rFont val="Aptos Narrow"/>
        <family val="2"/>
        <scheme val="minor"/>
      </rPr>
      <t>yRk</t>
    </r>
    <r>
      <rPr>
        <sz val="11"/>
        <color theme="1"/>
        <rFont val="Aptos Narrow"/>
        <family val="2"/>
        <scheme val="minor"/>
      </rPr>
      <t xml:space="preserve"> HKE A2 A4</t>
    </r>
  </si>
  <si>
    <r>
      <t>Kraft-Faserrichtung α</t>
    </r>
    <r>
      <rPr>
        <vertAlign val="subscript"/>
        <sz val="14"/>
        <color theme="1"/>
        <rFont val="Aptos Narrow"/>
        <family val="2"/>
      </rPr>
      <t>load</t>
    </r>
  </si>
  <si>
    <r>
      <t>ƒ</t>
    </r>
    <r>
      <rPr>
        <vertAlign val="subscript"/>
        <sz val="14"/>
        <color theme="1"/>
        <rFont val="Aptos Narrow"/>
        <family val="2"/>
      </rPr>
      <t>h,α,k</t>
    </r>
  </si>
  <si>
    <r>
      <t>Kraft-Faserrichtung β</t>
    </r>
    <r>
      <rPr>
        <vertAlign val="subscript"/>
        <sz val="14"/>
        <color theme="1"/>
        <rFont val="Aptos Narrow"/>
        <family val="2"/>
      </rPr>
      <t>1</t>
    </r>
  </si>
  <si>
    <r>
      <t>ƒ</t>
    </r>
    <r>
      <rPr>
        <vertAlign val="subscript"/>
        <sz val="14"/>
        <color theme="1"/>
        <rFont val="Aptos Narrow"/>
        <family val="2"/>
      </rPr>
      <t>h,β,1,k</t>
    </r>
  </si>
  <si>
    <r>
      <t>Kraft-Faserrichtung β</t>
    </r>
    <r>
      <rPr>
        <vertAlign val="subscript"/>
        <sz val="14"/>
        <color theme="1"/>
        <rFont val="Aptos Narrow"/>
        <family val="2"/>
      </rPr>
      <t>2</t>
    </r>
  </si>
  <si>
    <r>
      <t>ƒ</t>
    </r>
    <r>
      <rPr>
        <vertAlign val="subscript"/>
        <sz val="14"/>
        <color theme="1"/>
        <rFont val="Aptos Narrow"/>
        <family val="2"/>
      </rPr>
      <t>h,β,2,k</t>
    </r>
  </si>
  <si>
    <r>
      <t>ƒ</t>
    </r>
    <r>
      <rPr>
        <vertAlign val="subscript"/>
        <sz val="14"/>
        <color theme="1"/>
        <rFont val="Aptos Narrow"/>
        <family val="2"/>
      </rPr>
      <t>h,45°,k</t>
    </r>
  </si>
  <si>
    <r>
      <t>lef</t>
    </r>
    <r>
      <rPr>
        <vertAlign val="subscript"/>
        <sz val="14"/>
        <color theme="1"/>
        <rFont val="Aptos Narrow"/>
        <family val="2"/>
        <scheme val="minor"/>
      </rPr>
      <t>a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</si>
  <si>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v,la,</t>
    </r>
    <r>
      <rPr>
        <vertAlign val="subscript"/>
        <sz val="14"/>
        <color theme="1"/>
        <rFont val="Aptos Narrow"/>
        <family val="2"/>
      </rPr>
      <t>α1a,k</t>
    </r>
  </si>
  <si>
    <r>
      <t>lef</t>
    </r>
    <r>
      <rPr>
        <vertAlign val="subscript"/>
        <sz val="14"/>
        <color theme="1"/>
        <rFont val="Aptos Narrow"/>
        <family val="2"/>
        <scheme val="minor"/>
      </rPr>
      <t>b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</si>
  <si>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v,la,</t>
    </r>
    <r>
      <rPr>
        <vertAlign val="subscript"/>
        <sz val="14"/>
        <color theme="1"/>
        <rFont val="Aptos Narrow"/>
        <family val="2"/>
      </rPr>
      <t>α1b,k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</si>
  <si>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ax,</t>
    </r>
    <r>
      <rPr>
        <vertAlign val="subscript"/>
        <sz val="14"/>
        <color theme="1"/>
        <rFont val="Aptos Narrow"/>
        <family val="2"/>
      </rPr>
      <t>a,Rk</t>
    </r>
  </si>
  <si>
    <r>
      <t>Ø IdeFix DWD (d</t>
    </r>
    <r>
      <rPr>
        <vertAlign val="subscript"/>
        <sz val="14"/>
        <color theme="1"/>
        <rFont val="Aptos Narrow"/>
        <family val="2"/>
        <scheme val="minor"/>
      </rPr>
      <t>DWD</t>
    </r>
    <r>
      <rPr>
        <sz val="14"/>
        <color theme="1"/>
        <rFont val="Aptos Narrow"/>
        <family val="2"/>
        <scheme val="minor"/>
      </rPr>
      <t>)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</si>
  <si>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ax,</t>
    </r>
    <r>
      <rPr>
        <vertAlign val="subscript"/>
        <sz val="14"/>
        <color theme="1"/>
        <rFont val="Aptos Narrow"/>
        <family val="2"/>
      </rPr>
      <t>b,Rk</t>
    </r>
  </si>
  <si>
    <r>
      <t>Höhe DWD (h</t>
    </r>
    <r>
      <rPr>
        <vertAlign val="subscript"/>
        <sz val="14"/>
        <color theme="1"/>
        <rFont val="Aptos Narrow"/>
        <family val="2"/>
        <scheme val="minor"/>
      </rPr>
      <t>DWD</t>
    </r>
    <r>
      <rPr>
        <sz val="14"/>
        <color theme="1"/>
        <rFont val="Aptos Narrow"/>
        <family val="2"/>
        <scheme val="minor"/>
      </rPr>
      <t>)</t>
    </r>
  </si>
  <si>
    <r>
      <t>α</t>
    </r>
    <r>
      <rPr>
        <vertAlign val="subscript"/>
        <sz val="14"/>
        <color theme="1"/>
        <rFont val="Aptos Narrow"/>
        <family val="2"/>
      </rPr>
      <t>1a</t>
    </r>
  </si>
  <si>
    <r>
      <t>α</t>
    </r>
    <r>
      <rPr>
        <vertAlign val="subscript"/>
        <sz val="14"/>
        <color theme="1"/>
        <rFont val="Aptos Narrow"/>
        <family val="2"/>
        <scheme val="minor"/>
      </rPr>
      <t>1b</t>
    </r>
  </si>
  <si>
    <r>
      <t>α</t>
    </r>
    <r>
      <rPr>
        <vertAlign val="subscript"/>
        <sz val="14"/>
        <color theme="1"/>
        <rFont val="Aptos Narrow"/>
        <family val="2"/>
        <scheme val="minor"/>
      </rPr>
      <t>2a</t>
    </r>
  </si>
  <si>
    <r>
      <t>α</t>
    </r>
    <r>
      <rPr>
        <vertAlign val="subscript"/>
        <sz val="14"/>
        <color theme="1"/>
        <rFont val="Aptos Narrow"/>
        <family val="2"/>
        <scheme val="minor"/>
      </rPr>
      <t>2b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</si>
  <si>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ax,k</t>
    </r>
    <r>
      <rPr>
        <sz val="14"/>
        <color theme="1"/>
        <rFont val="Aptos Narrow"/>
        <family val="2"/>
        <scheme val="minor"/>
      </rPr>
      <t xml:space="preserve"> GoFix HK</t>
    </r>
  </si>
  <si>
    <t xml:space="preserve">MyRk HK norm; C1 </t>
  </si>
  <si>
    <r>
      <t>M</t>
    </r>
    <r>
      <rPr>
        <vertAlign val="subscript"/>
        <sz val="11"/>
        <color theme="1"/>
        <rFont val="Aptos Narrow"/>
        <family val="2"/>
        <scheme val="minor"/>
      </rPr>
      <t>yRk</t>
    </r>
    <r>
      <rPr>
        <sz val="11"/>
        <color theme="1"/>
        <rFont val="Aptos Narrow"/>
        <family val="2"/>
        <scheme val="minor"/>
      </rPr>
      <t xml:space="preserve"> HK norm; C1 </t>
    </r>
  </si>
  <si>
    <t>Ergebnis Berechnung IdeFix DWD E.2.1 nach ETA 14/0160</t>
  </si>
  <si>
    <r>
      <t>F</t>
    </r>
    <r>
      <rPr>
        <vertAlign val="subscript"/>
        <sz val="14"/>
        <color theme="1"/>
        <rFont val="Aptos Narrow"/>
        <family val="2"/>
        <scheme val="minor"/>
      </rPr>
      <t>ax,a,Rk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</si>
  <si>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ax,b,Rk</t>
    </r>
  </si>
  <si>
    <t>Summe der Auszugfestigkeiten</t>
  </si>
  <si>
    <r>
      <t>R</t>
    </r>
    <r>
      <rPr>
        <vertAlign val="subscript"/>
        <sz val="14"/>
        <color theme="1"/>
        <rFont val="Aptos Narrow"/>
        <family val="2"/>
        <scheme val="minor"/>
      </rPr>
      <t>v,ax,k</t>
    </r>
  </si>
  <si>
    <t>Charakteristische Gewindeauszug Festigkeit GoFix HK</t>
  </si>
  <si>
    <t xml:space="preserve">Tragfähigkeiten IdeFix in Zusammenhang der Lochleibungsfestigkeiten </t>
  </si>
  <si>
    <r>
      <t>R</t>
    </r>
    <r>
      <rPr>
        <vertAlign val="subscript"/>
        <sz val="14"/>
        <color theme="1"/>
        <rFont val="Aptos Narrow"/>
        <family val="2"/>
        <scheme val="minor"/>
      </rPr>
      <t>v,0,cen,k</t>
    </r>
  </si>
  <si>
    <r>
      <t>R</t>
    </r>
    <r>
      <rPr>
        <vertAlign val="subscript"/>
        <sz val="14"/>
        <color theme="1"/>
        <rFont val="Aptos Narrow"/>
        <family val="2"/>
        <scheme val="minor"/>
      </rPr>
      <t>v,cen,k</t>
    </r>
  </si>
  <si>
    <r>
      <t>R</t>
    </r>
    <r>
      <rPr>
        <b/>
        <vertAlign val="subscript"/>
        <sz val="16"/>
        <color theme="1"/>
        <rFont val="Aptos Narrow"/>
        <family val="2"/>
        <scheme val="minor"/>
      </rPr>
      <t>v,cen,k</t>
    </r>
  </si>
  <si>
    <t>Ergebnis Berechnung IdeFix DWD E.2.2 nach ETA 14/0160</t>
  </si>
  <si>
    <r>
      <t>R</t>
    </r>
    <r>
      <rPr>
        <vertAlign val="subscript"/>
        <sz val="14"/>
        <color theme="1"/>
        <rFont val="Aptos Narrow"/>
        <family val="2"/>
        <scheme val="minor"/>
      </rPr>
      <t>v,ex,k</t>
    </r>
  </si>
  <si>
    <t>Ergebnis Berechnung IdeFix DWD E.2.3 nach ETA 14/0160</t>
  </si>
  <si>
    <t>Querzugtragfähigkeit IdeFix DWD</t>
  </si>
  <si>
    <r>
      <t>F</t>
    </r>
    <r>
      <rPr>
        <vertAlign val="subscript"/>
        <sz val="14"/>
        <color theme="1"/>
        <rFont val="Aptos Narrow"/>
        <family val="2"/>
        <scheme val="minor"/>
      </rPr>
      <t>v,la,</t>
    </r>
    <r>
      <rPr>
        <vertAlign val="subscript"/>
        <sz val="14"/>
        <color theme="1"/>
        <rFont val="Aptos Narrow"/>
        <family val="2"/>
      </rPr>
      <t>α</t>
    </r>
    <r>
      <rPr>
        <vertAlign val="subscript"/>
        <sz val="12.6"/>
        <color theme="1"/>
        <rFont val="Aptos Narrow"/>
        <family val="2"/>
      </rPr>
      <t>1a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</si>
  <si>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v,la,</t>
    </r>
    <r>
      <rPr>
        <vertAlign val="subscript"/>
        <sz val="14"/>
        <color theme="1"/>
        <rFont val="Aptos Narrow"/>
        <family val="2"/>
      </rPr>
      <t>α</t>
    </r>
    <r>
      <rPr>
        <vertAlign val="subscript"/>
        <sz val="12.6"/>
        <color theme="1"/>
        <rFont val="Aptos Narrow"/>
        <family val="2"/>
      </rPr>
      <t>1b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</si>
  <si>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ax,</t>
    </r>
    <r>
      <rPr>
        <vertAlign val="subscript"/>
        <sz val="14"/>
        <color theme="1"/>
        <rFont val="Aptos Narrow"/>
        <family val="2"/>
      </rPr>
      <t>α</t>
    </r>
    <r>
      <rPr>
        <vertAlign val="subscript"/>
        <sz val="15.4"/>
        <color theme="1"/>
        <rFont val="Aptos Narrow"/>
        <family val="2"/>
      </rPr>
      <t>1a,k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</si>
  <si>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ax,</t>
    </r>
    <r>
      <rPr>
        <vertAlign val="subscript"/>
        <sz val="14"/>
        <color theme="1"/>
        <rFont val="Aptos Narrow"/>
        <family val="2"/>
      </rPr>
      <t>α</t>
    </r>
    <r>
      <rPr>
        <vertAlign val="subscript"/>
        <sz val="15.4"/>
        <color theme="1"/>
        <rFont val="Aptos Narrow"/>
        <family val="2"/>
      </rPr>
      <t>1b,k</t>
    </r>
  </si>
  <si>
    <t>Querzugtragfähigkeit Anbauteil</t>
  </si>
  <si>
    <t xml:space="preserve">Höhe Anbauteil (h) </t>
  </si>
  <si>
    <t>a</t>
  </si>
  <si>
    <r>
      <t>R</t>
    </r>
    <r>
      <rPr>
        <vertAlign val="subscript"/>
        <sz val="14"/>
        <color theme="1"/>
        <rFont val="Aptos Narrow"/>
        <family val="2"/>
        <scheme val="minor"/>
      </rPr>
      <t>t,90,k</t>
    </r>
  </si>
  <si>
    <r>
      <t>a</t>
    </r>
    <r>
      <rPr>
        <vertAlign val="subscript"/>
        <sz val="14"/>
        <color theme="1"/>
        <rFont val="Aptos Narrow"/>
        <family val="2"/>
        <scheme val="minor"/>
      </rPr>
      <t>r</t>
    </r>
  </si>
  <si>
    <r>
      <rPr>
        <sz val="14"/>
        <color theme="1"/>
        <rFont val="Aptos Narrow"/>
        <family val="2"/>
        <scheme val="minor"/>
      </rPr>
      <t>h</t>
    </r>
    <r>
      <rPr>
        <vertAlign val="subscript"/>
        <sz val="14"/>
        <color theme="1"/>
        <rFont val="Aptos Narrow"/>
        <family val="2"/>
        <scheme val="minor"/>
      </rPr>
      <t>1</t>
    </r>
  </si>
  <si>
    <r>
      <t>k</t>
    </r>
    <r>
      <rPr>
        <vertAlign val="subscript"/>
        <sz val="14"/>
        <color theme="1"/>
        <rFont val="Aptos Narrow"/>
        <family val="2"/>
        <scheme val="minor"/>
      </rPr>
      <t>s</t>
    </r>
  </si>
  <si>
    <r>
      <t>k</t>
    </r>
    <r>
      <rPr>
        <vertAlign val="subscript"/>
        <sz val="14"/>
        <color theme="1"/>
        <rFont val="Aptos Narrow"/>
        <family val="2"/>
        <scheme val="minor"/>
      </rPr>
      <t>r</t>
    </r>
  </si>
  <si>
    <r>
      <t>h</t>
    </r>
    <r>
      <rPr>
        <vertAlign val="subscript"/>
        <sz val="14"/>
        <color theme="1"/>
        <rFont val="Aptos Narrow"/>
        <family val="2"/>
        <scheme val="minor"/>
      </rPr>
      <t>i</t>
    </r>
  </si>
  <si>
    <r>
      <t>t</t>
    </r>
    <r>
      <rPr>
        <vertAlign val="subscript"/>
        <sz val="14"/>
        <color theme="1"/>
        <rFont val="Aptos Narrow"/>
        <family val="2"/>
        <scheme val="minor"/>
      </rPr>
      <t>ef</t>
    </r>
  </si>
  <si>
    <t>Dicke Anbauteil (b)</t>
  </si>
  <si>
    <r>
      <t>f</t>
    </r>
    <r>
      <rPr>
        <vertAlign val="subscript"/>
        <sz val="14"/>
        <color theme="1"/>
        <rFont val="Aptos Narrow"/>
        <family val="2"/>
        <scheme val="minor"/>
      </rPr>
      <t>t,90,k</t>
    </r>
  </si>
  <si>
    <r>
      <t>R</t>
    </r>
    <r>
      <rPr>
        <vertAlign val="subscript"/>
        <sz val="14"/>
        <color theme="1"/>
        <rFont val="Aptos Narrow"/>
        <family val="2"/>
        <scheme val="minor"/>
      </rPr>
      <t>t,cen,k</t>
    </r>
  </si>
  <si>
    <t>Ergebnis Berechnung IdeFix DWD E.3.1 nach ETA 14/0160</t>
  </si>
  <si>
    <r>
      <t>Winkel Decklage Kraftrichtung (</t>
    </r>
    <r>
      <rPr>
        <sz val="14"/>
        <color theme="1"/>
        <rFont val="Aptos Narrow"/>
        <family val="2"/>
      </rPr>
      <t>α</t>
    </r>
    <r>
      <rPr>
        <sz val="15.4"/>
        <color theme="1"/>
        <rFont val="Aptos Narrow"/>
        <family val="2"/>
      </rPr>
      <t>)</t>
    </r>
  </si>
  <si>
    <r>
      <t>R</t>
    </r>
    <r>
      <rPr>
        <vertAlign val="subscript"/>
        <sz val="14"/>
        <color theme="1"/>
        <rFont val="Aptos Narrow"/>
        <family val="2"/>
        <scheme val="minor"/>
      </rPr>
      <t>v,0,k</t>
    </r>
  </si>
  <si>
    <t>Ergebnis Berechnung IdeFix DWD E.3.2 nach ETA 14/0160</t>
  </si>
  <si>
    <t>Ergebnis Berechnung IdeFix DWD E.3.3 nach ETA 14/0160</t>
  </si>
  <si>
    <t>Ergebnis Berechnung IdeFix DWD E.3.5 nach ETA 14/0160</t>
  </si>
  <si>
    <t>Ident zu E.3.1</t>
  </si>
  <si>
    <t>Ergebnis Berechnung IdeFix DWD E.3.6 nach ETA 14/0160</t>
  </si>
  <si>
    <r>
      <t>F</t>
    </r>
    <r>
      <rPr>
        <vertAlign val="subscript"/>
        <sz val="14"/>
        <color theme="1"/>
        <rFont val="Aptos Narrow"/>
        <family val="2"/>
        <scheme val="minor"/>
      </rPr>
      <t>ax,</t>
    </r>
    <r>
      <rPr>
        <vertAlign val="subscript"/>
        <sz val="14"/>
        <color theme="1"/>
        <rFont val="Aptos Narrow"/>
        <family val="2"/>
      </rPr>
      <t>α</t>
    </r>
    <r>
      <rPr>
        <vertAlign val="subscript"/>
        <sz val="12.6"/>
        <color theme="1"/>
        <rFont val="Aptos Narrow"/>
        <family val="2"/>
      </rPr>
      <t>,Rk</t>
    </r>
  </si>
  <si>
    <t>Ergebnis Berechnung IdeFix DWD E.3.7 nach ETA 14/0160</t>
  </si>
  <si>
    <r>
      <t>R</t>
    </r>
    <r>
      <rPr>
        <b/>
        <vertAlign val="subscript"/>
        <sz val="16"/>
        <color theme="1"/>
        <rFont val="Aptos Narrow"/>
        <family val="2"/>
        <scheme val="minor"/>
      </rPr>
      <t>v,k</t>
    </r>
  </si>
  <si>
    <t>Ergebnis Berechnung IdeFix DWD E.3.8 nach ETA 14/0160</t>
  </si>
  <si>
    <r>
      <t>F</t>
    </r>
    <r>
      <rPr>
        <vertAlign val="subscript"/>
        <sz val="14"/>
        <color theme="1"/>
        <rFont val="Aptos Narrow"/>
        <family val="2"/>
        <scheme val="minor"/>
      </rPr>
      <t>ax</t>
    </r>
    <r>
      <rPr>
        <vertAlign val="subscript"/>
        <sz val="12.6"/>
        <color theme="1"/>
        <rFont val="Aptos Narrow"/>
        <family val="2"/>
      </rPr>
      <t>,Rk</t>
    </r>
  </si>
  <si>
    <r>
      <t>F</t>
    </r>
    <r>
      <rPr>
        <vertAlign val="subscript"/>
        <sz val="14"/>
        <color theme="1"/>
        <rFont val="Aptos Narrow"/>
        <family val="2"/>
        <scheme val="minor"/>
      </rPr>
      <t>ax,</t>
    </r>
    <r>
      <rPr>
        <vertAlign val="subscript"/>
        <sz val="12.6"/>
        <color theme="1"/>
        <rFont val="Aptos Narrow"/>
        <family val="2"/>
      </rPr>
      <t>Rk</t>
    </r>
  </si>
  <si>
    <r>
      <t>R</t>
    </r>
    <r>
      <rPr>
        <b/>
        <vertAlign val="subscript"/>
        <sz val="16"/>
        <color theme="1"/>
        <rFont val="Aptos Narrow"/>
        <family val="2"/>
        <scheme val="minor"/>
      </rPr>
      <t>v,cen45,k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</si>
</sst>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&quot; kg/m³&quot;"/>
    <numFmt numFmtId="165" formatCode="0&quot; mm&quot;"/>
    <numFmt numFmtId="166" formatCode="0.0&quot; mm&quot;"/>
    <numFmt numFmtId="167" formatCode="0.00&quot; Nmm&quot;"/>
    <numFmt numFmtId="168" formatCode="0&quot;°&quot;"/>
    <numFmt numFmtId="169" formatCode="0.00&quot; N/mm²&quot;"/>
    <numFmt numFmtId="170" formatCode="0.0&quot; N&quot;"/>
    <numFmt numFmtId="171" formatCode="0.00&quot; kN&quot;"/>
    <numFmt numFmtId="172" formatCode="0.0&quot;°&quot;"/>
    <numFmt numFmtId="173" formatCode="0.00&quot; mm&quot;"/>
    <numFmt numFmtId="174" formatCode="0.000"/>
    <numFmt numFmtId="175" formatCode="&quot;(&quot;0&quot;)&quot;"/>
  </numFmts>
  <fonts count="14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vertAlign val="subscript"/>
      <sz val="11"/>
      <color theme="1"/>
      <name val="Aptos Narrow"/>
      <family val="2"/>
      <scheme val="minor"/>
    </font>
    <font>
      <b/>
      <sz val="28"/>
      <color theme="1"/>
      <name val="DINPro"/>
      <family val="2"/>
    </font>
    <font>
      <sz val="14"/>
      <color theme="1"/>
      <name val="Aptos Narrow"/>
      <family val="2"/>
    </font>
    <font>
      <vertAlign val="subscript"/>
      <sz val="14"/>
      <color theme="1"/>
      <name val="Aptos Narrow"/>
      <family val="2"/>
    </font>
    <font>
      <sz val="14"/>
      <color theme="1"/>
      <name val="Aptos Narrow"/>
      <family val="2"/>
      <scheme val="minor"/>
    </font>
    <font>
      <vertAlign val="subscript"/>
      <sz val="14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vertAlign val="subscript"/>
      <sz val="16"/>
      <color theme="1"/>
      <name val="Aptos Narrow"/>
      <family val="2"/>
      <scheme val="minor"/>
    </font>
    <font>
      <vertAlign val="subscript"/>
      <sz val="12.6"/>
      <color theme="1"/>
      <name val="Aptos Narrow"/>
      <family val="2"/>
    </font>
    <font>
      <sz val="15.4"/>
      <color theme="1"/>
      <name val="Aptos Narrow"/>
      <family val="2"/>
    </font>
    <font>
      <vertAlign val="subscript"/>
      <sz val="15.4"/>
      <color theme="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165" fontId="0" fillId="0" borderId="0" xfId="0" applyNumberFormat="1"/>
    <xf numFmtId="171" fontId="0" fillId="0" borderId="0" xfId="0" applyNumberFormat="1"/>
    <xf numFmtId="168" fontId="0" fillId="3" borderId="1" xfId="0" applyNumberFormat="1" applyFill="1" applyBorder="1"/>
    <xf numFmtId="170" fontId="0" fillId="2" borderId="1" xfId="0" applyNumberFormat="1" applyFill="1" applyBorder="1"/>
    <xf numFmtId="0" fontId="2" fillId="0" borderId="0" xfId="0" applyFont="1" applyAlignment="1">
      <alignment vertical="center" wrapText="1"/>
    </xf>
    <xf numFmtId="171" fontId="2" fillId="0" borderId="0" xfId="0" applyNumberFormat="1" applyFont="1" applyAlignment="1">
      <alignment vertical="center"/>
    </xf>
    <xf numFmtId="170" fontId="0" fillId="0" borderId="0" xfId="0" applyNumberFormat="1"/>
    <xf numFmtId="0" fontId="5" fillId="0" borderId="0" xfId="0" applyFont="1"/>
    <xf numFmtId="0" fontId="7" fillId="0" borderId="0" xfId="0" applyFont="1"/>
    <xf numFmtId="169" fontId="7" fillId="2" borderId="0" xfId="0" applyNumberFormat="1" applyFont="1" applyFill="1" applyAlignment="1">
      <alignment vertical="center"/>
    </xf>
    <xf numFmtId="167" fontId="7" fillId="2" borderId="0" xfId="0" applyNumberFormat="1" applyFont="1" applyFill="1"/>
    <xf numFmtId="170" fontId="7" fillId="2" borderId="0" xfId="0" applyNumberFormat="1" applyFont="1" applyFill="1"/>
    <xf numFmtId="0" fontId="7" fillId="0" borderId="2" xfId="0" applyFont="1" applyBorder="1" applyAlignment="1">
      <alignment horizontal="center" vertical="center"/>
    </xf>
    <xf numFmtId="0" fontId="9" fillId="0" borderId="0" xfId="0" applyFont="1"/>
    <xf numFmtId="0" fontId="9" fillId="0" borderId="3" xfId="0" applyFont="1" applyBorder="1"/>
    <xf numFmtId="170" fontId="9" fillId="2" borderId="4" xfId="0" applyNumberFormat="1" applyFont="1" applyFill="1" applyBorder="1"/>
    <xf numFmtId="0" fontId="7" fillId="0" borderId="5" xfId="0" applyFont="1" applyBorder="1"/>
    <xf numFmtId="171" fontId="9" fillId="2" borderId="6" xfId="0" applyNumberFormat="1" applyFont="1" applyFill="1" applyBorder="1"/>
    <xf numFmtId="171" fontId="9" fillId="0" borderId="0" xfId="0" applyNumberFormat="1" applyFont="1"/>
    <xf numFmtId="0" fontId="4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8" fillId="0" borderId="0" xfId="0" applyFont="1"/>
    <xf numFmtId="173" fontId="7" fillId="2" borderId="0" xfId="0" applyNumberFormat="1" applyFont="1" applyFill="1"/>
    <xf numFmtId="174" fontId="7" fillId="2" borderId="0" xfId="0" applyNumberFormat="1" applyFont="1" applyFill="1"/>
    <xf numFmtId="0" fontId="0" fillId="0" borderId="8" xfId="0" applyBorder="1"/>
    <xf numFmtId="0" fontId="7" fillId="0" borderId="7" xfId="0" applyFont="1" applyBorder="1"/>
    <xf numFmtId="170" fontId="7" fillId="0" borderId="0" xfId="0" applyNumberFormat="1" applyFont="1"/>
    <xf numFmtId="175" fontId="7" fillId="0" borderId="0" xfId="0" applyNumberFormat="1" applyFont="1" applyAlignment="1">
      <alignment horizontal="right"/>
    </xf>
    <xf numFmtId="175" fontId="7" fillId="0" borderId="0" xfId="0" applyNumberFormat="1" applyFont="1" applyAlignment="1">
      <alignment horizontal="left"/>
    </xf>
    <xf numFmtId="175" fontId="7" fillId="0" borderId="7" xfId="0" applyNumberFormat="1" applyFont="1" applyBorder="1" applyAlignment="1">
      <alignment horizontal="left"/>
    </xf>
    <xf numFmtId="166" fontId="7" fillId="3" borderId="0" xfId="0" applyNumberFormat="1" applyFont="1" applyFill="1" applyAlignment="1" applyProtection="1">
      <alignment vertical="center"/>
      <protection locked="0"/>
    </xf>
    <xf numFmtId="169" fontId="7" fillId="3" borderId="0" xfId="0" applyNumberFormat="1" applyFont="1" applyFill="1" applyProtection="1">
      <protection locked="0"/>
    </xf>
    <xf numFmtId="172" fontId="7" fillId="3" borderId="0" xfId="0" applyNumberFormat="1" applyFont="1" applyFill="1" applyAlignment="1" applyProtection="1">
      <alignment vertical="center"/>
      <protection locked="0"/>
    </xf>
    <xf numFmtId="164" fontId="7" fillId="3" borderId="0" xfId="0" applyNumberFormat="1" applyFont="1" applyFill="1" applyProtection="1">
      <protection locked="0"/>
    </xf>
    <xf numFmtId="165" fontId="7" fillId="3" borderId="0" xfId="0" applyNumberFormat="1" applyFont="1" applyFill="1" applyProtection="1">
      <protection locked="0"/>
    </xf>
    <xf numFmtId="0" fontId="7" fillId="3" borderId="0" xfId="0" applyFont="1" applyFill="1" applyProtection="1">
      <protection locked="0"/>
    </xf>
    <xf numFmtId="169" fontId="7" fillId="3" borderId="0" xfId="0" applyNumberFormat="1" applyFont="1" applyFill="1" applyAlignment="1" applyProtection="1">
      <alignment vertical="center"/>
      <protection locked="0"/>
    </xf>
    <xf numFmtId="172" fontId="7" fillId="3" borderId="0" xfId="0" applyNumberFormat="1" applyFont="1" applyFill="1" applyProtection="1">
      <protection locked="0"/>
    </xf>
    <xf numFmtId="0" fontId="4" fillId="0" borderId="0" xfId="0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7</xdr:row>
      <xdr:rowOff>28838</xdr:rowOff>
    </xdr:from>
    <xdr:to>
      <xdr:col>11</xdr:col>
      <xdr:colOff>1181101</xdr:colOff>
      <xdr:row>40</xdr:row>
      <xdr:rowOff>211667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5B464A05-6C37-8A94-C8A1-D226061AD9F1}"/>
            </a:ext>
          </a:extLst>
        </xdr:cNvPr>
        <xdr:cNvGrpSpPr/>
      </xdr:nvGrpSpPr>
      <xdr:grpSpPr>
        <a:xfrm>
          <a:off x="4857751" y="2264038"/>
          <a:ext cx="7867650" cy="7739329"/>
          <a:chOff x="4907052" y="3750468"/>
          <a:chExt cx="6857852" cy="7381875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B2402D1E-EC1F-95E1-F083-57162A34B4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950205" y="3750468"/>
            <a:ext cx="6799204" cy="3762376"/>
          </a:xfrm>
          <a:prstGeom prst="rect">
            <a:avLst/>
          </a:prstGeom>
        </xdr:spPr>
      </xdr:pic>
      <xdr:pic>
        <xdr:nvPicPr>
          <xdr:cNvPr id="3" name="Grafik 2">
            <a:extLst>
              <a:ext uri="{FF2B5EF4-FFF2-40B4-BE49-F238E27FC236}">
                <a16:creationId xmlns:a16="http://schemas.microsoft.com/office/drawing/2014/main" id="{C8D73DF3-F9F2-2005-71D7-4199CFF65A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907052" y="7548562"/>
            <a:ext cx="6857852" cy="358378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631834</xdr:colOff>
      <xdr:row>10</xdr:row>
      <xdr:rowOff>45504</xdr:rowOff>
    </xdr:from>
    <xdr:to>
      <xdr:col>2</xdr:col>
      <xdr:colOff>1115089</xdr:colOff>
      <xdr:row>23</xdr:row>
      <xdr:rowOff>10584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CF7A8-AF3F-535E-ED17-6F2CFD5F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609934" y="3263571"/>
          <a:ext cx="3489330" cy="3445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137581</xdr:rowOff>
    </xdr:from>
    <xdr:to>
      <xdr:col>2</xdr:col>
      <xdr:colOff>1116541</xdr:colOff>
      <xdr:row>37</xdr:row>
      <xdr:rowOff>40973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921AE004-032A-1D5E-12E1-E0B41C28C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514164"/>
          <a:ext cx="4085166" cy="1998892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571498</xdr:colOff>
      <xdr:row>0</xdr:row>
      <xdr:rowOff>402167</xdr:rowOff>
    </xdr:from>
    <xdr:to>
      <xdr:col>7</xdr:col>
      <xdr:colOff>21166</xdr:colOff>
      <xdr:row>7</xdr:row>
      <xdr:rowOff>230915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AAC3BE61-592C-14D1-DEBC-123133A7A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681" t="9836" r="32376" b="4372"/>
        <a:stretch>
          <a:fillRect/>
        </a:stretch>
      </xdr:blipFill>
      <xdr:spPr>
        <a:xfrm>
          <a:off x="6805081" y="402167"/>
          <a:ext cx="2402418" cy="2072415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107</xdr:row>
      <xdr:rowOff>21168</xdr:rowOff>
    </xdr:from>
    <xdr:ext cx="2383189" cy="2248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feld 14">
              <a:extLst>
                <a:ext uri="{FF2B5EF4-FFF2-40B4-BE49-F238E27FC236}">
                  <a16:creationId xmlns:a16="http://schemas.microsoft.com/office/drawing/2014/main" id="{1F39E72E-84AC-2824-140C-B3A09A622C05}"/>
                </a:ext>
              </a:extLst>
            </xdr:cNvPr>
            <xdr:cNvSpPr txBox="1"/>
          </xdr:nvSpPr>
          <xdr:spPr>
            <a:xfrm>
              <a:off x="5873750" y="22658918"/>
              <a:ext cx="238318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𝑐𝑒𝑛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,0,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𝑐𝑒𝑛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15" name="Textfeld 14">
              <a:extLst>
                <a:ext uri="{FF2B5EF4-FFF2-40B4-BE49-F238E27FC236}">
                  <a16:creationId xmlns:a16="http://schemas.microsoft.com/office/drawing/2014/main" id="{1F39E72E-84AC-2824-140C-B3A09A622C05}"/>
                </a:ext>
              </a:extLst>
            </xdr:cNvPr>
            <xdr:cNvSpPr txBox="1"/>
          </xdr:nvSpPr>
          <xdr:spPr>
            <a:xfrm>
              <a:off x="5873750" y="22658918"/>
              <a:ext cx="238318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𝑣,𝑐𝑒𝑛,𝑘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=𝑅_(𝑣,0,𝑐𝑒𝑛,𝑘)+𝑅_(𝑣,𝑎𝑥,𝑘)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8</xdr:col>
      <xdr:colOff>93134</xdr:colOff>
      <xdr:row>100</xdr:row>
      <xdr:rowOff>61384</xdr:rowOff>
    </xdr:from>
    <xdr:ext cx="65" cy="219163"/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EAEF7FEA-6D9D-7FB5-7487-BD68ACBE45A2}"/>
            </a:ext>
          </a:extLst>
        </xdr:cNvPr>
        <xdr:cNvSpPr txBox="1"/>
      </xdr:nvSpPr>
      <xdr:spPr>
        <a:xfrm>
          <a:off x="9374717" y="20931717"/>
          <a:ext cx="6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AT" sz="14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3643177" cy="5431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feld 16">
              <a:extLst>
                <a:ext uri="{FF2B5EF4-FFF2-40B4-BE49-F238E27FC236}">
                  <a16:creationId xmlns:a16="http://schemas.microsoft.com/office/drawing/2014/main" id="{C2D23532-E048-4B0F-A50B-FA480C4DCB76}"/>
                </a:ext>
              </a:extLst>
            </xdr:cNvPr>
            <xdr:cNvSpPr txBox="1"/>
          </xdr:nvSpPr>
          <xdr:spPr>
            <a:xfrm>
              <a:off x="5873750" y="17822333"/>
              <a:ext cx="3643177" cy="543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𝑚𝑖𝑛</m:t>
                                </m:r>
                                <m:d>
                                  <m:d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𝜌</m:t>
                                        </m:r>
                                      </m:e>
                                      <m:sub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  <m:t>1,</m:t>
                                        </m:r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  <m:t>𝑘</m:t>
                                        </m:r>
                                      </m:sub>
                                    </m:s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;</m:t>
                                    </m:r>
                                    <m:sSub>
                                      <m:sSubPr>
                                        <m:ctrlP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𝜌</m:t>
                                        </m:r>
                                      </m:e>
                                      <m:sub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  <m:t>2,</m:t>
                                        </m:r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  <m:t>𝑘</m:t>
                                        </m:r>
                                      </m:sub>
                                    </m:sSub>
                                  </m:e>
                                </m:d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17" name="Textfeld 16">
              <a:extLst>
                <a:ext uri="{FF2B5EF4-FFF2-40B4-BE49-F238E27FC236}">
                  <a16:creationId xmlns:a16="http://schemas.microsoft.com/office/drawing/2014/main" id="{C2D23532-E048-4B0F-A50B-FA480C4DCB76}"/>
                </a:ext>
              </a:extLst>
            </xdr:cNvPr>
            <xdr:cNvSpPr txBox="1"/>
          </xdr:nvSpPr>
          <xdr:spPr>
            <a:xfrm>
              <a:off x="5873750" y="17822333"/>
              <a:ext cx="3643177" cy="543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𝑎𝑥,𝑎,𝑅𝑘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=𝑓_(𝑎𝑥,𝑘)∗𝑑∗𝑙_(𝑒𝑓,𝑎)∗(𝑚𝑖𝑛(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𝜌_(</a:t>
              </a:r>
              <a:r>
                <a:rPr lang="de-DE" sz="1400" b="0" i="0">
                  <a:latin typeface="Cambria Math" panose="02040503050406030204" pitchFamily="18" charset="0"/>
                </a:rPr>
                <a:t>1,𝑘);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𝜌_(</a:t>
              </a:r>
              <a:r>
                <a:rPr lang="de-DE" sz="1400" b="0" i="0">
                  <a:latin typeface="Cambria Math" panose="02040503050406030204" pitchFamily="18" charset="0"/>
                </a:rPr>
                <a:t>2,𝑘) )/350)^0,8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10582</xdr:colOff>
      <xdr:row>90</xdr:row>
      <xdr:rowOff>84666</xdr:rowOff>
    </xdr:from>
    <xdr:ext cx="3643177" cy="5431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feld 17">
              <a:extLst>
                <a:ext uri="{FF2B5EF4-FFF2-40B4-BE49-F238E27FC236}">
                  <a16:creationId xmlns:a16="http://schemas.microsoft.com/office/drawing/2014/main" id="{678C2871-08B6-46E2-9950-DA0A3EDA126C}"/>
                </a:ext>
              </a:extLst>
            </xdr:cNvPr>
            <xdr:cNvSpPr txBox="1"/>
          </xdr:nvSpPr>
          <xdr:spPr>
            <a:xfrm>
              <a:off x="5884332" y="18425583"/>
              <a:ext cx="3643177" cy="543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𝑚𝑖𝑛</m:t>
                                </m:r>
                                <m:d>
                                  <m:d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𝜌</m:t>
                                        </m:r>
                                      </m:e>
                                      <m:sub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  <m:t>1,</m:t>
                                        </m:r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  <m:t>𝑘</m:t>
                                        </m:r>
                                      </m:sub>
                                    </m:s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;</m:t>
                                    </m:r>
                                    <m:sSub>
                                      <m:sSubPr>
                                        <m:ctrlP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𝜌</m:t>
                                        </m:r>
                                      </m:e>
                                      <m:sub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  <m:t>2,</m:t>
                                        </m:r>
                                        <m:r>
                                          <a:rPr lang="de-DE" sz="1400" b="0" i="1">
                                            <a:latin typeface="Cambria Math" panose="02040503050406030204" pitchFamily="18" charset="0"/>
                                          </a:rPr>
                                          <m:t>𝑘</m:t>
                                        </m:r>
                                      </m:sub>
                                    </m:sSub>
                                  </m:e>
                                </m:d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18" name="Textfeld 17">
              <a:extLst>
                <a:ext uri="{FF2B5EF4-FFF2-40B4-BE49-F238E27FC236}">
                  <a16:creationId xmlns:a16="http://schemas.microsoft.com/office/drawing/2014/main" id="{678C2871-08B6-46E2-9950-DA0A3EDA126C}"/>
                </a:ext>
              </a:extLst>
            </xdr:cNvPr>
            <xdr:cNvSpPr txBox="1"/>
          </xdr:nvSpPr>
          <xdr:spPr>
            <a:xfrm>
              <a:off x="5884332" y="18425583"/>
              <a:ext cx="3643177" cy="543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𝑎𝑥,𝑏,𝑅𝑘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=𝑓_(𝑎𝑥,𝑘)∗𝑑∗𝑙_(𝑒𝑓,𝑏)∗(𝑚𝑖𝑛(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𝜌_(</a:t>
              </a:r>
              <a:r>
                <a:rPr lang="de-DE" sz="1400" b="0" i="0">
                  <a:latin typeface="Cambria Math" panose="02040503050406030204" pitchFamily="18" charset="0"/>
                </a:rPr>
                <a:t>1,𝑘);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𝜌_(</a:t>
              </a:r>
              <a:r>
                <a:rPr lang="de-DE" sz="1400" b="0" i="0">
                  <a:latin typeface="Cambria Math" panose="02040503050406030204" pitchFamily="18" charset="0"/>
                </a:rPr>
                <a:t>2,𝑘) )/350)^0,8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241300</xdr:colOff>
      <xdr:row>130</xdr:row>
      <xdr:rowOff>71967</xdr:rowOff>
    </xdr:from>
    <xdr:ext cx="65" cy="172227"/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0E43D644-6BE2-AB01-5424-5A5A9DCB7124}"/>
            </a:ext>
          </a:extLst>
        </xdr:cNvPr>
        <xdr:cNvSpPr txBox="1"/>
      </xdr:nvSpPr>
      <xdr:spPr>
        <a:xfrm>
          <a:off x="6115050" y="263927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AT" sz="1100"/>
        </a:p>
      </xdr:txBody>
    </xdr:sp>
    <xdr:clientData/>
  </xdr:oneCellAnchor>
  <xdr:oneCellAnchor>
    <xdr:from>
      <xdr:col>5</xdr:col>
      <xdr:colOff>29633</xdr:colOff>
      <xdr:row>93</xdr:row>
      <xdr:rowOff>177800</xdr:rowOff>
    </xdr:from>
    <xdr:ext cx="4344074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feld 19">
              <a:extLst>
                <a:ext uri="{FF2B5EF4-FFF2-40B4-BE49-F238E27FC236}">
                  <a16:creationId xmlns:a16="http://schemas.microsoft.com/office/drawing/2014/main" id="{959E2A3F-2141-E0F4-3B6E-060E4181399A}"/>
                </a:ext>
              </a:extLst>
            </xdr:cNvPr>
            <xdr:cNvSpPr txBox="1"/>
          </xdr:nvSpPr>
          <xdr:spPr>
            <a:xfrm>
              <a:off x="5903383" y="19280717"/>
              <a:ext cx="4344074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=2∗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𝑐𝑜𝑠</m:t>
                    </m:r>
                    <m:d>
                      <m:d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</m:sub>
                        </m:sSub>
                      </m:e>
                    </m:d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  <m:r>
                      <a:rPr lang="de-DE" sz="1400" b="0" i="1">
                        <a:latin typeface="Cambria Math" panose="02040503050406030204" pitchFamily="18" charset="0"/>
                      </a:rPr>
                      <m:t>+2∗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𝑐𝑜𝑠</m:t>
                    </m:r>
                    <m:d>
                      <m:d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𝑏</m:t>
                            </m:r>
                          </m:sub>
                        </m:sSub>
                      </m:e>
                    </m:d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𝑏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20" name="Textfeld 19">
              <a:extLst>
                <a:ext uri="{FF2B5EF4-FFF2-40B4-BE49-F238E27FC236}">
                  <a16:creationId xmlns:a16="http://schemas.microsoft.com/office/drawing/2014/main" id="{959E2A3F-2141-E0F4-3B6E-060E4181399A}"/>
                </a:ext>
              </a:extLst>
            </xdr:cNvPr>
            <xdr:cNvSpPr txBox="1"/>
          </xdr:nvSpPr>
          <xdr:spPr>
            <a:xfrm>
              <a:off x="5903383" y="19280717"/>
              <a:ext cx="4344074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𝑣,𝑎𝑥,𝑘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=2∗𝑐𝑜𝑠(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400" b="0" i="0">
                  <a:latin typeface="Cambria Math" panose="02040503050406030204" pitchFamily="18" charset="0"/>
                </a:rPr>
                <a:t>1𝑎 )∗𝐹_(𝑎𝑥,𝑎,𝑅𝑘)/√2+2∗𝑐𝑜𝑠(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400" b="0" i="0">
                  <a:latin typeface="Cambria Math" panose="02040503050406030204" pitchFamily="18" charset="0"/>
                </a:rPr>
                <a:t>1𝑏 )∗𝐹_(𝑎𝑥,𝑏,𝑅𝑘)/√2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29634</xdr:colOff>
      <xdr:row>97</xdr:row>
      <xdr:rowOff>124884</xdr:rowOff>
    </xdr:from>
    <xdr:ext cx="4250843" cy="4544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feld 20">
              <a:extLst>
                <a:ext uri="{FF2B5EF4-FFF2-40B4-BE49-F238E27FC236}">
                  <a16:creationId xmlns:a16="http://schemas.microsoft.com/office/drawing/2014/main" id="{D98162D6-A436-7276-D717-A3808B182D8A}"/>
                </a:ext>
              </a:extLst>
            </xdr:cNvPr>
            <xdr:cNvSpPr txBox="1"/>
          </xdr:nvSpPr>
          <xdr:spPr>
            <a:xfrm>
              <a:off x="5903384" y="20233217"/>
              <a:ext cx="4250843" cy="4544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h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,1,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0,082∗</m:t>
                        </m:r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1−0,01∗</m:t>
                            </m:r>
                            <m:sSub>
                              <m:sSub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e>
                              <m:sub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𝐷𝑊𝐷</m:t>
                                </m:r>
                              </m:sub>
                            </m:sSub>
                          </m:e>
                        </m:d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</m:num>
                      <m:den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1,35+0,015∗</m:t>
                            </m:r>
                            <m:sSub>
                              <m:sSub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e>
                              <m:sub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𝐷𝑊𝐷</m:t>
                                </m:r>
                              </m:sub>
                            </m:sSub>
                          </m:e>
                        </m:d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𝑠𝑖𝑛</m:t>
                        </m:r>
                        <m:sSup>
                          <m:sSup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𝛽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𝑐𝑜𝑠</m:t>
                        </m:r>
                        <m:sSup>
                          <m:sSup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𝛽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21" name="Textfeld 20">
              <a:extLst>
                <a:ext uri="{FF2B5EF4-FFF2-40B4-BE49-F238E27FC236}">
                  <a16:creationId xmlns:a16="http://schemas.microsoft.com/office/drawing/2014/main" id="{D98162D6-A436-7276-D717-A3808B182D8A}"/>
                </a:ext>
              </a:extLst>
            </xdr:cNvPr>
            <xdr:cNvSpPr txBox="1"/>
          </xdr:nvSpPr>
          <xdr:spPr>
            <a:xfrm>
              <a:off x="5903384" y="20233217"/>
              <a:ext cx="4250843" cy="4544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𝑓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ℎ,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𝛽,1,𝑘</a:t>
              </a:r>
              <a:r>
                <a:rPr lang="de-AT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=(0,082∗(1−0,01∗𝑑_𝐷𝑊𝐷 )∗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𝜌_(</a:t>
              </a:r>
              <a:r>
                <a:rPr lang="de-DE" sz="1400" b="0" i="0">
                  <a:latin typeface="Cambria Math" panose="02040503050406030204" pitchFamily="18" charset="0"/>
                </a:rPr>
                <a:t>1,𝑘))/((1,35+0,015∗𝑑_𝐷𝑊𝐷 )∗𝑠𝑖𝑛(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de-DE" sz="1400" b="0" i="0">
                  <a:latin typeface="Cambria Math" panose="02040503050406030204" pitchFamily="18" charset="0"/>
                </a:rPr>
                <a:t>1 )^2+𝑐𝑜𝑠(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de-DE" sz="1400" b="0" i="0">
                  <a:latin typeface="Cambria Math" panose="02040503050406030204" pitchFamily="18" charset="0"/>
                </a:rPr>
                <a:t>1 )^2 )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4233</xdr:colOff>
      <xdr:row>99</xdr:row>
      <xdr:rowOff>151871</xdr:rowOff>
    </xdr:from>
    <xdr:ext cx="4250843" cy="4544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feld 21">
              <a:extLst>
                <a:ext uri="{FF2B5EF4-FFF2-40B4-BE49-F238E27FC236}">
                  <a16:creationId xmlns:a16="http://schemas.microsoft.com/office/drawing/2014/main" id="{C84227A1-E7E6-4BF5-B511-D8F35791ABC7}"/>
                </a:ext>
              </a:extLst>
            </xdr:cNvPr>
            <xdr:cNvSpPr txBox="1"/>
          </xdr:nvSpPr>
          <xdr:spPr>
            <a:xfrm>
              <a:off x="5877983" y="23445788"/>
              <a:ext cx="4250843" cy="4544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h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,2,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0,082∗</m:t>
                        </m:r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1−0,01∗</m:t>
                            </m:r>
                            <m:sSub>
                              <m:sSub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e>
                              <m:sub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𝐷𝑊𝐷</m:t>
                                </m:r>
                              </m:sub>
                            </m:sSub>
                          </m:e>
                        </m:d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</m:num>
                      <m:den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1,35+0,015∗</m:t>
                            </m:r>
                            <m:sSub>
                              <m:sSub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e>
                              <m:sub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𝐷𝑊𝐷</m:t>
                                </m:r>
                              </m:sub>
                            </m:sSub>
                          </m:e>
                        </m:d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𝑠𝑖𝑛</m:t>
                        </m:r>
                        <m:sSup>
                          <m:sSup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𝛽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2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𝑐𝑜𝑠</m:t>
                        </m:r>
                        <m:sSup>
                          <m:sSup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𝛽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2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22" name="Textfeld 21">
              <a:extLst>
                <a:ext uri="{FF2B5EF4-FFF2-40B4-BE49-F238E27FC236}">
                  <a16:creationId xmlns:a16="http://schemas.microsoft.com/office/drawing/2014/main" id="{C84227A1-E7E6-4BF5-B511-D8F35791ABC7}"/>
                </a:ext>
              </a:extLst>
            </xdr:cNvPr>
            <xdr:cNvSpPr txBox="1"/>
          </xdr:nvSpPr>
          <xdr:spPr>
            <a:xfrm>
              <a:off x="5877983" y="23445788"/>
              <a:ext cx="4250843" cy="4544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𝑓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ℎ,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𝛽,2,𝑘</a:t>
              </a:r>
              <a:r>
                <a:rPr lang="de-AT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=(0,082∗(1−0,01∗𝑑_𝐷𝑊𝐷 )∗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𝜌_(</a:t>
              </a:r>
              <a:r>
                <a:rPr lang="de-DE" sz="1400" b="0" i="0">
                  <a:latin typeface="Cambria Math" panose="02040503050406030204" pitchFamily="18" charset="0"/>
                </a:rPr>
                <a:t>2,𝑘))/((1,35+0,015∗𝑑_𝐷𝑊𝐷 )∗𝑠𝑖𝑛(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de-DE" sz="1400" b="0" i="0">
                  <a:latin typeface="Cambria Math" panose="02040503050406030204" pitchFamily="18" charset="0"/>
                </a:rPr>
                <a:t>2 )^2+𝑐𝑜𝑠(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de-DE" sz="1400" b="0" i="0">
                  <a:latin typeface="Cambria Math" panose="02040503050406030204" pitchFamily="18" charset="0"/>
                </a:rPr>
                <a:t>2 )^2 )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40216</xdr:colOff>
      <xdr:row>103</xdr:row>
      <xdr:rowOff>167217</xdr:rowOff>
    </xdr:from>
    <xdr:ext cx="3928704" cy="4033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xtfeld 22">
              <a:extLst>
                <a:ext uri="{FF2B5EF4-FFF2-40B4-BE49-F238E27FC236}">
                  <a16:creationId xmlns:a16="http://schemas.microsoft.com/office/drawing/2014/main" id="{E016AE79-57D3-9636-B0A3-6BF0208B65D3}"/>
                </a:ext>
              </a:extLst>
            </xdr:cNvPr>
            <xdr:cNvSpPr txBox="1"/>
          </xdr:nvSpPr>
          <xdr:spPr>
            <a:xfrm>
              <a:off x="5913966" y="21799550"/>
              <a:ext cx="3928704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,0,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𝑐𝑒𝑛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𝑑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𝐷𝑊𝐷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h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𝐷𝑊𝐷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𝑚𝑖𝑛</m:t>
                    </m:r>
                    <m:d>
                      <m:d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h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,1,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;</m:t>
                        </m:r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h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,2,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</m:e>
                    </m:d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23" name="Textfeld 22">
              <a:extLst>
                <a:ext uri="{FF2B5EF4-FFF2-40B4-BE49-F238E27FC236}">
                  <a16:creationId xmlns:a16="http://schemas.microsoft.com/office/drawing/2014/main" id="{E016AE79-57D3-9636-B0A3-6BF0208B65D3}"/>
                </a:ext>
              </a:extLst>
            </xdr:cNvPr>
            <xdr:cNvSpPr txBox="1"/>
          </xdr:nvSpPr>
          <xdr:spPr>
            <a:xfrm>
              <a:off x="5913966" y="21799550"/>
              <a:ext cx="3928704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𝑣,0,𝑐𝑒𝑛,𝑘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=1/2∗𝑑_𝐷𝑊𝐷∗ℎ_𝐷𝑊𝐷∗𝑚𝑖𝑛(𝑓_(ℎ,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𝛽,1,𝑘)</a:t>
              </a:r>
              <a:r>
                <a:rPr lang="de-DE" sz="1400" b="0" i="0">
                  <a:latin typeface="Cambria Math" panose="02040503050406030204" pitchFamily="18" charset="0"/>
                </a:rPr>
                <a:t>;𝑓_(ℎ,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𝛽,2,𝑘) )</a:t>
              </a:r>
              <a:endParaRPr lang="de-AT" sz="1400"/>
            </a:p>
          </xdr:txBody>
        </xdr:sp>
      </mc:Fallback>
    </mc:AlternateContent>
    <xdr:clientData/>
  </xdr:oneCellAnchor>
  <xdr:twoCellAnchor editAs="oneCell">
    <xdr:from>
      <xdr:col>1</xdr:col>
      <xdr:colOff>2148417</xdr:colOff>
      <xdr:row>113</xdr:row>
      <xdr:rowOff>1059</xdr:rowOff>
    </xdr:from>
    <xdr:to>
      <xdr:col>4</xdr:col>
      <xdr:colOff>808567</xdr:colOff>
      <xdr:row>121</xdr:row>
      <xdr:rowOff>95203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9E539188-8583-7812-3B3B-365391B15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48417" y="27115559"/>
          <a:ext cx="3725333" cy="216847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113</xdr:row>
      <xdr:rowOff>21166</xdr:rowOff>
    </xdr:from>
    <xdr:to>
      <xdr:col>11</xdr:col>
      <xdr:colOff>1171923</xdr:colOff>
      <xdr:row>124</xdr:row>
      <xdr:rowOff>1059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730811B6-7AD6-6324-7594-37609258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97750" y="27135666"/>
          <a:ext cx="5489923" cy="2942168"/>
        </a:xfrm>
        <a:prstGeom prst="rect">
          <a:avLst/>
        </a:prstGeom>
      </xdr:spPr>
    </xdr:pic>
    <xdr:clientData/>
  </xdr:twoCellAnchor>
  <xdr:oneCellAnchor>
    <xdr:from>
      <xdr:col>5</xdr:col>
      <xdr:colOff>21167</xdr:colOff>
      <xdr:row>127</xdr:row>
      <xdr:rowOff>148166</xdr:rowOff>
    </xdr:from>
    <xdr:ext cx="3221588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xtfeld 28">
              <a:extLst>
                <a:ext uri="{FF2B5EF4-FFF2-40B4-BE49-F238E27FC236}">
                  <a16:creationId xmlns:a16="http://schemas.microsoft.com/office/drawing/2014/main" id="{F79371E7-BD0D-4084-BF14-AFCDDF2B7838}"/>
                </a:ext>
              </a:extLst>
            </xdr:cNvPr>
            <xdr:cNvSpPr txBox="1"/>
          </xdr:nvSpPr>
          <xdr:spPr>
            <a:xfrm>
              <a:off x="5894917" y="28522083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29" name="Textfeld 28">
              <a:extLst>
                <a:ext uri="{FF2B5EF4-FFF2-40B4-BE49-F238E27FC236}">
                  <a16:creationId xmlns:a16="http://schemas.microsoft.com/office/drawing/2014/main" id="{F79371E7-BD0D-4084-BF14-AFCDDF2B7838}"/>
                </a:ext>
              </a:extLst>
            </xdr:cNvPr>
            <xdr:cNvSpPr txBox="1"/>
          </xdr:nvSpPr>
          <xdr:spPr>
            <a:xfrm>
              <a:off x="5894917" y="28522083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𝑎𝑥,𝑎,𝑅𝑘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=𝑘_𝑎𝑥∗𝑓_(𝑎𝑥,𝑘)∗𝑑∗𝑙_(𝑒𝑓,𝑎)∗(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31750</xdr:colOff>
      <xdr:row>129</xdr:row>
      <xdr:rowOff>137583</xdr:rowOff>
    </xdr:from>
    <xdr:ext cx="3221588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Textfeld 29">
              <a:extLst>
                <a:ext uri="{FF2B5EF4-FFF2-40B4-BE49-F238E27FC236}">
                  <a16:creationId xmlns:a16="http://schemas.microsoft.com/office/drawing/2014/main" id="{993D670A-BEED-4117-8E15-84739C4EE174}"/>
                </a:ext>
              </a:extLst>
            </xdr:cNvPr>
            <xdr:cNvSpPr txBox="1"/>
          </xdr:nvSpPr>
          <xdr:spPr>
            <a:xfrm>
              <a:off x="5905500" y="29030083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30" name="Textfeld 29">
              <a:extLst>
                <a:ext uri="{FF2B5EF4-FFF2-40B4-BE49-F238E27FC236}">
                  <a16:creationId xmlns:a16="http://schemas.microsoft.com/office/drawing/2014/main" id="{993D670A-BEED-4117-8E15-84739C4EE174}"/>
                </a:ext>
              </a:extLst>
            </xdr:cNvPr>
            <xdr:cNvSpPr txBox="1"/>
          </xdr:nvSpPr>
          <xdr:spPr>
            <a:xfrm>
              <a:off x="5905500" y="29030083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𝑎𝑥,𝑏,𝑅𝑘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=𝑘_𝑎𝑥∗𝑓_(𝑎𝑥,𝑘)∗𝑑∗𝑙_(𝑒𝑓,𝑏)∗(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twoCellAnchor editAs="oneCell">
    <xdr:from>
      <xdr:col>1</xdr:col>
      <xdr:colOff>169333</xdr:colOff>
      <xdr:row>140</xdr:row>
      <xdr:rowOff>190500</xdr:rowOff>
    </xdr:from>
    <xdr:to>
      <xdr:col>2</xdr:col>
      <xdr:colOff>1111281</xdr:colOff>
      <xdr:row>151</xdr:row>
      <xdr:rowOff>84667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1C3D7584-6188-80B7-6707-475641444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9333" y="34808583"/>
          <a:ext cx="3872473" cy="257175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2286000</xdr:colOff>
      <xdr:row>73</xdr:row>
      <xdr:rowOff>179918</xdr:rowOff>
    </xdr:from>
    <xdr:to>
      <xdr:col>4</xdr:col>
      <xdr:colOff>808567</xdr:colOff>
      <xdr:row>85</xdr:row>
      <xdr:rowOff>104296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596D565F-C5FC-42CB-9E36-D7734C347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0" y="17705918"/>
          <a:ext cx="3556000" cy="2216728"/>
        </a:xfrm>
        <a:prstGeom prst="rect">
          <a:avLst/>
        </a:prstGeom>
      </xdr:spPr>
    </xdr:pic>
    <xdr:clientData/>
  </xdr:twoCellAnchor>
  <xdr:twoCellAnchor editAs="oneCell">
    <xdr:from>
      <xdr:col>6</xdr:col>
      <xdr:colOff>10583</xdr:colOff>
      <xdr:row>74</xdr:row>
      <xdr:rowOff>1</xdr:rowOff>
    </xdr:from>
    <xdr:to>
      <xdr:col>11</xdr:col>
      <xdr:colOff>95250</xdr:colOff>
      <xdr:row>84</xdr:row>
      <xdr:rowOff>46699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7C9747D0-442B-48CB-B79E-4ED00EC0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08333" y="17716501"/>
          <a:ext cx="4402667" cy="1951698"/>
        </a:xfrm>
        <a:prstGeom prst="rect">
          <a:avLst/>
        </a:prstGeom>
      </xdr:spPr>
    </xdr:pic>
    <xdr:clientData/>
  </xdr:twoCellAnchor>
  <xdr:twoCellAnchor editAs="oneCell">
    <xdr:from>
      <xdr:col>3</xdr:col>
      <xdr:colOff>84666</xdr:colOff>
      <xdr:row>140</xdr:row>
      <xdr:rowOff>232834</xdr:rowOff>
    </xdr:from>
    <xdr:to>
      <xdr:col>11</xdr:col>
      <xdr:colOff>364121</xdr:colOff>
      <xdr:row>162</xdr:row>
      <xdr:rowOff>12359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1156C6AB-F7FA-73E0-F87F-24FC60AE6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69833" y="34850917"/>
          <a:ext cx="7973538" cy="5134692"/>
        </a:xfrm>
        <a:prstGeom prst="rect">
          <a:avLst/>
        </a:prstGeom>
      </xdr:spPr>
    </xdr:pic>
    <xdr:clientData/>
  </xdr:twoCellAnchor>
  <xdr:twoCellAnchor editAs="oneCell">
    <xdr:from>
      <xdr:col>1</xdr:col>
      <xdr:colOff>561880</xdr:colOff>
      <xdr:row>151</xdr:row>
      <xdr:rowOff>148166</xdr:rowOff>
    </xdr:from>
    <xdr:to>
      <xdr:col>2</xdr:col>
      <xdr:colOff>885537</xdr:colOff>
      <xdr:row>162</xdr:row>
      <xdr:rowOff>106231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45C140ED-8D98-E03E-C293-526FA70EF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1880" y="37382257"/>
          <a:ext cx="3213484" cy="2618715"/>
        </a:xfrm>
        <a:prstGeom prst="rect">
          <a:avLst/>
        </a:prstGeom>
      </xdr:spPr>
    </xdr:pic>
    <xdr:clientData/>
  </xdr:twoCellAnchor>
  <xdr:oneCellAnchor>
    <xdr:from>
      <xdr:col>5</xdr:col>
      <xdr:colOff>33482</xdr:colOff>
      <xdr:row>165</xdr:row>
      <xdr:rowOff>212436</xdr:rowOff>
    </xdr:from>
    <xdr:ext cx="2483821" cy="37580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Textfeld 35">
              <a:extLst>
                <a:ext uri="{FF2B5EF4-FFF2-40B4-BE49-F238E27FC236}">
                  <a16:creationId xmlns:a16="http://schemas.microsoft.com/office/drawing/2014/main" id="{BF130D31-CC2A-9B6C-0144-9AC5ABF93C4E}"/>
                </a:ext>
              </a:extLst>
            </xdr:cNvPr>
            <xdr:cNvSpPr txBox="1"/>
          </xdr:nvSpPr>
          <xdr:spPr>
            <a:xfrm>
              <a:off x="5904346" y="40840891"/>
              <a:ext cx="2483821" cy="3758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𝑙𝑎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𝑎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=2,3∗</m:t>
                    </m:r>
                    <m:rad>
                      <m:radPr>
                        <m:degHide m:val="on"/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𝑀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𝑅𝑘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h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,45°,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𝑑</m:t>
                        </m:r>
                      </m:e>
                    </m:rad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36" name="Textfeld 35">
              <a:extLst>
                <a:ext uri="{FF2B5EF4-FFF2-40B4-BE49-F238E27FC236}">
                  <a16:creationId xmlns:a16="http://schemas.microsoft.com/office/drawing/2014/main" id="{BF130D31-CC2A-9B6C-0144-9AC5ABF93C4E}"/>
                </a:ext>
              </a:extLst>
            </xdr:cNvPr>
            <xdr:cNvSpPr txBox="1"/>
          </xdr:nvSpPr>
          <xdr:spPr>
            <a:xfrm>
              <a:off x="5904346" y="40840891"/>
              <a:ext cx="2483821" cy="3758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𝐹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𝑣,𝑙𝑎,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𝛼1𝑎,𝑘</a:t>
              </a:r>
              <a:r>
                <a:rPr lang="de-AT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=2,3∗√(𝑀_(𝑦,𝑅𝑘)∗𝑓_(ℎ,45°,𝑘)∗𝑑)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43295</xdr:colOff>
      <xdr:row>167</xdr:row>
      <xdr:rowOff>199160</xdr:rowOff>
    </xdr:from>
    <xdr:ext cx="2483821" cy="37580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Textfeld 36">
              <a:extLst>
                <a:ext uri="{FF2B5EF4-FFF2-40B4-BE49-F238E27FC236}">
                  <a16:creationId xmlns:a16="http://schemas.microsoft.com/office/drawing/2014/main" id="{6CE61AD2-08F8-4B02-9CD8-D7E28B77A7E0}"/>
                </a:ext>
              </a:extLst>
            </xdr:cNvPr>
            <xdr:cNvSpPr txBox="1"/>
          </xdr:nvSpPr>
          <xdr:spPr>
            <a:xfrm>
              <a:off x="5914159" y="41347160"/>
              <a:ext cx="2483821" cy="3758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𝑙𝑎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𝑏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=2,3∗</m:t>
                    </m:r>
                    <m:rad>
                      <m:radPr>
                        <m:degHide m:val="on"/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𝑀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𝑅𝑘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h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,45°,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𝑑</m:t>
                        </m:r>
                      </m:e>
                    </m:rad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37" name="Textfeld 36">
              <a:extLst>
                <a:ext uri="{FF2B5EF4-FFF2-40B4-BE49-F238E27FC236}">
                  <a16:creationId xmlns:a16="http://schemas.microsoft.com/office/drawing/2014/main" id="{6CE61AD2-08F8-4B02-9CD8-D7E28B77A7E0}"/>
                </a:ext>
              </a:extLst>
            </xdr:cNvPr>
            <xdr:cNvSpPr txBox="1"/>
          </xdr:nvSpPr>
          <xdr:spPr>
            <a:xfrm>
              <a:off x="5914159" y="41347160"/>
              <a:ext cx="2483821" cy="3758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𝐹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𝑣,𝑙𝑎,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𝛼1𝑏,𝑘</a:t>
              </a:r>
              <a:r>
                <a:rPr lang="de-AT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=2,3∗√(𝑀_(𝑦,𝑅𝑘)∗𝑓_(ℎ,45°,𝑘)∗𝑑)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40696</xdr:colOff>
      <xdr:row>169</xdr:row>
      <xdr:rowOff>183572</xdr:rowOff>
    </xdr:from>
    <xdr:ext cx="2397131" cy="3909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Textfeld 37">
              <a:extLst>
                <a:ext uri="{FF2B5EF4-FFF2-40B4-BE49-F238E27FC236}">
                  <a16:creationId xmlns:a16="http://schemas.microsoft.com/office/drawing/2014/main" id="{B11B9922-F7F5-6516-6946-4A5A7263561C}"/>
                </a:ext>
              </a:extLst>
            </xdr:cNvPr>
            <xdr:cNvSpPr txBox="1"/>
          </xdr:nvSpPr>
          <xdr:spPr>
            <a:xfrm>
              <a:off x="5911560" y="41851117"/>
              <a:ext cx="2397131" cy="3909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𝑎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𝑙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𝑒𝑓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𝑑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200" b="0" i="1">
                        <a:latin typeface="Cambria Math" panose="02040503050406030204" pitchFamily="18" charset="0"/>
                      </a:rPr>
                      <m:t>𝑠𝑖𝑛</m:t>
                    </m:r>
                    <m:d>
                      <m:d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𝑎</m:t>
                        </m:r>
                      </m:e>
                    </m:d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38" name="Textfeld 37">
              <a:extLst>
                <a:ext uri="{FF2B5EF4-FFF2-40B4-BE49-F238E27FC236}">
                  <a16:creationId xmlns:a16="http://schemas.microsoft.com/office/drawing/2014/main" id="{B11B9922-F7F5-6516-6946-4A5A7263561C}"/>
                </a:ext>
              </a:extLst>
            </xdr:cNvPr>
            <xdr:cNvSpPr txBox="1"/>
          </xdr:nvSpPr>
          <xdr:spPr>
            <a:xfrm>
              <a:off x="5911560" y="41851117"/>
              <a:ext cx="2397131" cy="3909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𝐹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𝑎𝑥,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𝛼1𝑎,𝑘</a:t>
              </a:r>
              <a:r>
                <a:rPr lang="de-AT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=(𝑓_(𝑎𝑥,𝑘)∗𝑙_𝑒𝑓∗𝑑)/√2∗𝑠𝑖𝑛(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𝛼1𝑎)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43295</xdr:colOff>
      <xdr:row>172</xdr:row>
      <xdr:rowOff>199160</xdr:rowOff>
    </xdr:from>
    <xdr:ext cx="2397131" cy="3909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Textfeld 38">
              <a:extLst>
                <a:ext uri="{FF2B5EF4-FFF2-40B4-BE49-F238E27FC236}">
                  <a16:creationId xmlns:a16="http://schemas.microsoft.com/office/drawing/2014/main" id="{5CBB1500-5E97-4543-9D49-D950A5821FBF}"/>
                </a:ext>
              </a:extLst>
            </xdr:cNvPr>
            <xdr:cNvSpPr txBox="1"/>
          </xdr:nvSpPr>
          <xdr:spPr>
            <a:xfrm>
              <a:off x="5914159" y="42654683"/>
              <a:ext cx="2397131" cy="3909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𝑏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𝑙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𝑒𝑓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𝑑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200" b="0" i="1">
                        <a:latin typeface="Cambria Math" panose="02040503050406030204" pitchFamily="18" charset="0"/>
                      </a:rPr>
                      <m:t>𝑠𝑖𝑛</m:t>
                    </m:r>
                    <m:d>
                      <m:d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𝑏</m:t>
                        </m:r>
                      </m:e>
                    </m:d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39" name="Textfeld 38">
              <a:extLst>
                <a:ext uri="{FF2B5EF4-FFF2-40B4-BE49-F238E27FC236}">
                  <a16:creationId xmlns:a16="http://schemas.microsoft.com/office/drawing/2014/main" id="{5CBB1500-5E97-4543-9D49-D950A5821FBF}"/>
                </a:ext>
              </a:extLst>
            </xdr:cNvPr>
            <xdr:cNvSpPr txBox="1"/>
          </xdr:nvSpPr>
          <xdr:spPr>
            <a:xfrm>
              <a:off x="5914159" y="42654683"/>
              <a:ext cx="2397131" cy="3909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𝐹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𝑎𝑥,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𝛼1𝑏,𝑘</a:t>
              </a:r>
              <a:r>
                <a:rPr lang="de-AT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=(𝑓_(𝑎𝑥,𝑘)∗𝑙_𝑒𝑓∗𝑑)/√2∗𝑠𝑖𝑛(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𝛼1𝑏)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23379</xdr:colOff>
      <xdr:row>183</xdr:row>
      <xdr:rowOff>157595</xdr:rowOff>
    </xdr:from>
    <xdr:ext cx="1728999" cy="4149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Textfeld 39">
              <a:extLst>
                <a:ext uri="{FF2B5EF4-FFF2-40B4-BE49-F238E27FC236}">
                  <a16:creationId xmlns:a16="http://schemas.microsoft.com/office/drawing/2014/main" id="{CDE77A57-A4D5-A19B-0B78-9CB54EEFA46A}"/>
                </a:ext>
              </a:extLst>
            </xdr:cNvPr>
            <xdr:cNvSpPr txBox="1"/>
          </xdr:nvSpPr>
          <xdr:spPr>
            <a:xfrm>
              <a:off x="5894243" y="44890459"/>
              <a:ext cx="1728999" cy="414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de-AT" sz="12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AT" sz="12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𝐷𝑊𝐷</m:t>
                                </m:r>
                              </m:sub>
                            </m:sSub>
                          </m:num>
                          <m:den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𝑙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𝑒𝑓</m:t>
                                </m:r>
                              </m:sub>
                            </m:sSub>
                          </m:num>
                          <m:den>
                            <m:rad>
                              <m:radPr>
                                <m:degHide m:val="on"/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e>
                            </m:rad>
                          </m:den>
                        </m:f>
                      </m:e>
                    </m:d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200" b="0" i="1">
                        <a:latin typeface="Cambria Math" panose="02040503050406030204" pitchFamily="18" charset="0"/>
                      </a:rPr>
                      <m:t>𝑐𝑜𝑠</m:t>
                    </m:r>
                    <m:d>
                      <m:d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22,5</m:t>
                        </m:r>
                      </m:e>
                    </m:d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40" name="Textfeld 39">
              <a:extLst>
                <a:ext uri="{FF2B5EF4-FFF2-40B4-BE49-F238E27FC236}">
                  <a16:creationId xmlns:a16="http://schemas.microsoft.com/office/drawing/2014/main" id="{CDE77A57-A4D5-A19B-0B78-9CB54EEFA46A}"/>
                </a:ext>
              </a:extLst>
            </xdr:cNvPr>
            <xdr:cNvSpPr txBox="1"/>
          </xdr:nvSpPr>
          <xdr:spPr>
            <a:xfrm>
              <a:off x="5894243" y="44890459"/>
              <a:ext cx="1728999" cy="414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AT" sz="1200" i="0">
                  <a:latin typeface="Cambria Math" panose="02040503050406030204" pitchFamily="18" charset="0"/>
                </a:rPr>
                <a:t>(</a:t>
              </a:r>
              <a:r>
                <a:rPr lang="de-DE" sz="1200" b="0" i="0">
                  <a:latin typeface="Cambria Math" panose="02040503050406030204" pitchFamily="18" charset="0"/>
                </a:rPr>
                <a:t>𝑑</a:t>
              </a:r>
              <a:r>
                <a:rPr lang="de-AT" sz="1200" b="0" i="0">
                  <a:latin typeface="Cambria Math" panose="02040503050406030204" pitchFamily="18" charset="0"/>
                </a:rPr>
                <a:t>_</a:t>
              </a:r>
              <a:r>
                <a:rPr lang="de-DE" sz="1200" b="0" i="0">
                  <a:latin typeface="Cambria Math" panose="02040503050406030204" pitchFamily="18" charset="0"/>
                </a:rPr>
                <a:t>𝐷𝑊𝐷</a:t>
              </a:r>
              <a:r>
                <a:rPr lang="de-AT" sz="1200" b="0" i="0">
                  <a:latin typeface="Cambria Math" panose="02040503050406030204" pitchFamily="18" charset="0"/>
                </a:rPr>
                <a:t>/</a:t>
              </a:r>
              <a:r>
                <a:rPr lang="de-DE" sz="1200" b="0" i="0">
                  <a:latin typeface="Cambria Math" panose="02040503050406030204" pitchFamily="18" charset="0"/>
                </a:rPr>
                <a:t>3+𝑙_𝑒𝑓/√2</a:t>
              </a:r>
              <a:r>
                <a:rPr lang="de-AT" sz="1200" b="0" i="0">
                  <a:latin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∗𝑐𝑜𝑠(22,5)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8659</xdr:colOff>
      <xdr:row>185</xdr:row>
      <xdr:rowOff>181841</xdr:rowOff>
    </xdr:from>
    <xdr:ext cx="1940659" cy="4149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Textfeld 40">
              <a:extLst>
                <a:ext uri="{FF2B5EF4-FFF2-40B4-BE49-F238E27FC236}">
                  <a16:creationId xmlns:a16="http://schemas.microsoft.com/office/drawing/2014/main" id="{0C3A2011-601A-45EA-99E5-3F8DF8C57A82}"/>
                </a:ext>
              </a:extLst>
            </xdr:cNvPr>
            <xdr:cNvSpPr txBox="1"/>
          </xdr:nvSpPr>
          <xdr:spPr>
            <a:xfrm>
              <a:off x="5879523" y="45399614"/>
              <a:ext cx="1940659" cy="414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200" b="0" i="1">
                        <a:latin typeface="Cambria Math" panose="02040503050406030204" pitchFamily="18" charset="0"/>
                      </a:rPr>
                      <m:t>2∗</m:t>
                    </m:r>
                    <m:d>
                      <m:d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de-AT" sz="12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AT" sz="12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𝐷𝑊𝐷</m:t>
                                </m:r>
                              </m:sub>
                            </m:sSub>
                          </m:num>
                          <m:den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𝑙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𝑒𝑓</m:t>
                                </m:r>
                              </m:sub>
                            </m:sSub>
                          </m:num>
                          <m:den>
                            <m:rad>
                              <m:radPr>
                                <m:degHide m:val="on"/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e>
                            </m:rad>
                          </m:den>
                        </m:f>
                      </m:e>
                    </m:d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200" b="0" i="1">
                        <a:latin typeface="Cambria Math" panose="02040503050406030204" pitchFamily="18" charset="0"/>
                      </a:rPr>
                      <m:t>𝑠𝑖𝑛</m:t>
                    </m:r>
                    <m:d>
                      <m:d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22,5</m:t>
                        </m:r>
                      </m:e>
                    </m:d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41" name="Textfeld 40">
              <a:extLst>
                <a:ext uri="{FF2B5EF4-FFF2-40B4-BE49-F238E27FC236}">
                  <a16:creationId xmlns:a16="http://schemas.microsoft.com/office/drawing/2014/main" id="{0C3A2011-601A-45EA-99E5-3F8DF8C57A82}"/>
                </a:ext>
              </a:extLst>
            </xdr:cNvPr>
            <xdr:cNvSpPr txBox="1"/>
          </xdr:nvSpPr>
          <xdr:spPr>
            <a:xfrm>
              <a:off x="5879523" y="45399614"/>
              <a:ext cx="1940659" cy="414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2∗</a:t>
              </a:r>
              <a:r>
                <a:rPr lang="de-AT" sz="1200" i="0">
                  <a:latin typeface="Cambria Math" panose="02040503050406030204" pitchFamily="18" charset="0"/>
                </a:rPr>
                <a:t>(</a:t>
              </a:r>
              <a:r>
                <a:rPr lang="de-DE" sz="1200" b="0" i="0">
                  <a:latin typeface="Cambria Math" panose="02040503050406030204" pitchFamily="18" charset="0"/>
                </a:rPr>
                <a:t>𝑑</a:t>
              </a:r>
              <a:r>
                <a:rPr lang="de-AT" sz="1200" b="0" i="0">
                  <a:latin typeface="Cambria Math" panose="02040503050406030204" pitchFamily="18" charset="0"/>
                </a:rPr>
                <a:t>_</a:t>
              </a:r>
              <a:r>
                <a:rPr lang="de-DE" sz="1200" b="0" i="0">
                  <a:latin typeface="Cambria Math" panose="02040503050406030204" pitchFamily="18" charset="0"/>
                </a:rPr>
                <a:t>𝐷𝑊𝐷</a:t>
              </a:r>
              <a:r>
                <a:rPr lang="de-AT" sz="1200" b="0" i="0">
                  <a:latin typeface="Cambria Math" panose="02040503050406030204" pitchFamily="18" charset="0"/>
                </a:rPr>
                <a:t>/</a:t>
              </a:r>
              <a:r>
                <a:rPr lang="de-DE" sz="1200" b="0" i="0">
                  <a:latin typeface="Cambria Math" panose="02040503050406030204" pitchFamily="18" charset="0"/>
                </a:rPr>
                <a:t>3+𝑙_𝑒𝑓/√2</a:t>
              </a:r>
              <a:r>
                <a:rPr lang="de-AT" sz="1200" b="0" i="0">
                  <a:latin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∗𝑠𝑖𝑛(22,5)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0</xdr:colOff>
      <xdr:row>187</xdr:row>
      <xdr:rowOff>190500</xdr:rowOff>
    </xdr:from>
    <xdr:ext cx="2000291" cy="4149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Textfeld 41">
              <a:extLst>
                <a:ext uri="{FF2B5EF4-FFF2-40B4-BE49-F238E27FC236}">
                  <a16:creationId xmlns:a16="http://schemas.microsoft.com/office/drawing/2014/main" id="{A4ABBF87-0DEB-4331-88A1-1F76220F1221}"/>
                </a:ext>
              </a:extLst>
            </xdr:cNvPr>
            <xdr:cNvSpPr txBox="1"/>
          </xdr:nvSpPr>
          <xdr:spPr>
            <a:xfrm>
              <a:off x="5870864" y="45927818"/>
              <a:ext cx="2000291" cy="414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200" b="0" i="1">
                        <a:latin typeface="Cambria Math" panose="02040503050406030204" pitchFamily="18" charset="0"/>
                      </a:rPr>
                      <m:t>h</m:t>
                    </m:r>
                    <m:r>
                      <a:rPr lang="de-DE" sz="1200" b="0" i="1">
                        <a:latin typeface="Cambria Math" panose="02040503050406030204" pitchFamily="18" charset="0"/>
                      </a:rPr>
                      <m:t>−</m:t>
                    </m:r>
                    <m:d>
                      <m:d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de-AT" sz="12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AT" sz="12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𝐷𝑊𝐷</m:t>
                                </m:r>
                              </m:sub>
                            </m:sSub>
                          </m:num>
                          <m:den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𝑙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𝑒𝑓</m:t>
                                </m:r>
                              </m:sub>
                            </m:sSub>
                          </m:num>
                          <m:den>
                            <m:rad>
                              <m:radPr>
                                <m:degHide m:val="on"/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e>
                            </m:rad>
                          </m:den>
                        </m:f>
                      </m:e>
                    </m:d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200" b="0" i="1">
                        <a:latin typeface="Cambria Math" panose="02040503050406030204" pitchFamily="18" charset="0"/>
                      </a:rPr>
                      <m:t>𝑐𝑜𝑠</m:t>
                    </m:r>
                    <m:d>
                      <m:d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22,5</m:t>
                        </m:r>
                      </m:e>
                    </m:d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42" name="Textfeld 41">
              <a:extLst>
                <a:ext uri="{FF2B5EF4-FFF2-40B4-BE49-F238E27FC236}">
                  <a16:creationId xmlns:a16="http://schemas.microsoft.com/office/drawing/2014/main" id="{A4ABBF87-0DEB-4331-88A1-1F76220F1221}"/>
                </a:ext>
              </a:extLst>
            </xdr:cNvPr>
            <xdr:cNvSpPr txBox="1"/>
          </xdr:nvSpPr>
          <xdr:spPr>
            <a:xfrm>
              <a:off x="5870864" y="45927818"/>
              <a:ext cx="2000291" cy="414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ℎ−</a:t>
              </a:r>
              <a:r>
                <a:rPr lang="de-AT" sz="1200" i="0">
                  <a:latin typeface="Cambria Math" panose="02040503050406030204" pitchFamily="18" charset="0"/>
                </a:rPr>
                <a:t>(</a:t>
              </a:r>
              <a:r>
                <a:rPr lang="de-DE" sz="1200" b="0" i="0">
                  <a:latin typeface="Cambria Math" panose="02040503050406030204" pitchFamily="18" charset="0"/>
                </a:rPr>
                <a:t>𝑑</a:t>
              </a:r>
              <a:r>
                <a:rPr lang="de-AT" sz="1200" b="0" i="0">
                  <a:latin typeface="Cambria Math" panose="02040503050406030204" pitchFamily="18" charset="0"/>
                </a:rPr>
                <a:t>_</a:t>
              </a:r>
              <a:r>
                <a:rPr lang="de-DE" sz="1200" b="0" i="0">
                  <a:latin typeface="Cambria Math" panose="02040503050406030204" pitchFamily="18" charset="0"/>
                </a:rPr>
                <a:t>𝐷𝑊𝐷</a:t>
              </a:r>
              <a:r>
                <a:rPr lang="de-AT" sz="1200" b="0" i="0">
                  <a:latin typeface="Cambria Math" panose="02040503050406030204" pitchFamily="18" charset="0"/>
                </a:rPr>
                <a:t>/</a:t>
              </a:r>
              <a:r>
                <a:rPr lang="de-DE" sz="1200" b="0" i="0">
                  <a:latin typeface="Cambria Math" panose="02040503050406030204" pitchFamily="18" charset="0"/>
                </a:rPr>
                <a:t>3+𝑙_𝑒𝑓/√2</a:t>
              </a:r>
              <a:r>
                <a:rPr lang="de-AT" sz="1200" b="0" i="0">
                  <a:latin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∗𝑐𝑜𝑠(22,5)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6062</xdr:colOff>
      <xdr:row>175</xdr:row>
      <xdr:rowOff>170584</xdr:rowOff>
    </xdr:from>
    <xdr:ext cx="6456576" cy="4149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Textfeld 42">
              <a:extLst>
                <a:ext uri="{FF2B5EF4-FFF2-40B4-BE49-F238E27FC236}">
                  <a16:creationId xmlns:a16="http://schemas.microsoft.com/office/drawing/2014/main" id="{186BDB0D-7FE1-9EF3-4310-1768D3739431}"/>
                </a:ext>
              </a:extLst>
            </xdr:cNvPr>
            <xdr:cNvSpPr txBox="1"/>
          </xdr:nvSpPr>
          <xdr:spPr>
            <a:xfrm>
              <a:off x="5876926" y="43422743"/>
              <a:ext cx="6456576" cy="414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=2∗</m:t>
                    </m:r>
                    <m:d>
                      <m:d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𝐹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𝑎𝑥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𝑎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𝑘</m:t>
                                </m:r>
                              </m:sub>
                            </m:s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∗</m:t>
                            </m:r>
                            <m:sSub>
                              <m:sSub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𝐹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𝑣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𝑙𝑎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𝑎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𝑘</m:t>
                                </m:r>
                              </m:sub>
                            </m:sSub>
                          </m:num>
                          <m:den>
                            <m:sSub>
                              <m:sSub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𝐹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𝑎𝑥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𝑎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𝑘</m:t>
                                </m:r>
                              </m:sub>
                            </m:s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∗</m:t>
                            </m:r>
                            <m:sSup>
                              <m:sSup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𝑠𝑖𝑛</m:t>
                                </m:r>
                              </m:e>
                              <m:sup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𝑎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𝐹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𝑣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𝑙𝑎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𝑎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,</m:t>
                                </m:r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𝑘</m:t>
                                </m:r>
                              </m:sub>
                            </m:sSub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∗</m:t>
                            </m:r>
                            <m:sSup>
                              <m:sSup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𝑐𝑜𝑠</m:t>
                                </m:r>
                              </m:e>
                              <m:sup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𝑎</m:t>
                            </m:r>
                          </m:den>
                        </m:f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𝐹</m:t>
                                </m:r>
                              </m:e>
                              <m:sub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𝑎𝑥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𝛼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𝑘</m:t>
                                </m:r>
                              </m:sub>
                            </m:s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sSub>
                              <m:sSubPr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𝐹</m:t>
                                </m:r>
                              </m:e>
                              <m:sub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𝑣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𝑙𝑎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𝛼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𝑘</m:t>
                                </m:r>
                              </m:sub>
                            </m:sSub>
                          </m:num>
                          <m:den>
                            <m:sSub>
                              <m:sSubPr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𝐹</m:t>
                                </m:r>
                              </m:e>
                              <m:sub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𝑎𝑥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𝛼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𝑘</m:t>
                                </m:r>
                              </m:sub>
                            </m:s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sSup>
                              <m:sSupPr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𝑠𝑖𝑛</m:t>
                                </m:r>
                              </m:e>
                              <m:sup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𝛼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𝐹</m:t>
                                </m:r>
                              </m:e>
                              <m:sub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𝑣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𝑙𝑎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𝛼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𝑘</m:t>
                                </m:r>
                              </m:sub>
                            </m:s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sSup>
                              <m:sSupPr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𝑐𝑜𝑠</m:t>
                                </m:r>
                              </m:e>
                              <m:sup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𝛼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43" name="Textfeld 42">
              <a:extLst>
                <a:ext uri="{FF2B5EF4-FFF2-40B4-BE49-F238E27FC236}">
                  <a16:creationId xmlns:a16="http://schemas.microsoft.com/office/drawing/2014/main" id="{186BDB0D-7FE1-9EF3-4310-1768D3739431}"/>
                </a:ext>
              </a:extLst>
            </xdr:cNvPr>
            <xdr:cNvSpPr txBox="1"/>
          </xdr:nvSpPr>
          <xdr:spPr>
            <a:xfrm>
              <a:off x="5876926" y="43422743"/>
              <a:ext cx="6456576" cy="414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𝑅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𝑣,𝑎𝑥,𝑘</a:t>
              </a:r>
              <a:r>
                <a:rPr lang="de-AT" sz="1200" b="0" i="0">
                  <a:latin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=2∗((𝐹_(𝑎𝑥,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𝛼1𝑎,𝑘)</a:t>
              </a:r>
              <a:r>
                <a:rPr lang="de-DE" sz="1200" b="0" i="0">
                  <a:latin typeface="Cambria Math" panose="02040503050406030204" pitchFamily="18" charset="0"/>
                </a:rPr>
                <a:t>∗𝐹_(𝑣,𝑙𝑎,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𝛼1𝑎,𝑘))/(</a:t>
              </a:r>
              <a:r>
                <a:rPr lang="de-DE" sz="1200" b="0" i="0">
                  <a:latin typeface="Cambria Math" panose="02040503050406030204" pitchFamily="18" charset="0"/>
                </a:rPr>
                <a:t>𝐹_(𝑎𝑥,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𝛼1𝑎,𝑘)</a:t>
              </a:r>
              <a:r>
                <a:rPr lang="de-DE" sz="1200" b="0" i="0">
                  <a:latin typeface="Cambria Math" panose="02040503050406030204" pitchFamily="18" charset="0"/>
                </a:rPr>
                <a:t>∗〖𝑠𝑖𝑛〗^2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 𝛼2𝑎+𝐹_(𝑣,𝑙𝑎,𝛼1𝑎,𝑘)∗〖𝑐𝑜𝑠〗^2 𝛼2𝑎)</a:t>
              </a:r>
              <a:r>
                <a:rPr lang="de-DE" sz="1200" b="0" i="0">
                  <a:latin typeface="Cambria Math" panose="02040503050406030204" pitchFamily="18" charset="0"/>
                </a:rPr>
                <a:t>+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(𝐹_(𝑎𝑥,𝛼1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𝑏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,𝑘)∗𝐹_(𝑣,𝑙𝑎,𝛼1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𝑏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,𝑘))/(𝐹_(𝑎𝑥,𝛼1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𝑏,𝑘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)∗〖𝑠𝑖𝑛〗^2 𝛼2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𝑏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+𝐹_(𝑣,𝑙𝑎,𝛼1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𝑏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,𝑘)∗〖𝑐𝑜𝑠〗^2 𝛼2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𝑏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49356</xdr:colOff>
      <xdr:row>190</xdr:row>
      <xdr:rowOff>144607</xdr:rowOff>
    </xdr:from>
    <xdr:ext cx="1322606" cy="4796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Textfeld 43">
              <a:extLst>
                <a:ext uri="{FF2B5EF4-FFF2-40B4-BE49-F238E27FC236}">
                  <a16:creationId xmlns:a16="http://schemas.microsoft.com/office/drawing/2014/main" id="{81F5B8CC-D8A3-EFDA-498E-39CAE07D8E19}"/>
                </a:ext>
              </a:extLst>
            </xdr:cNvPr>
            <xdr:cNvSpPr txBox="1"/>
          </xdr:nvSpPr>
          <xdr:spPr>
            <a:xfrm>
              <a:off x="5920220" y="47206766"/>
              <a:ext cx="1322606" cy="479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de-AT" sz="12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200" b="0" i="1">
                          <a:latin typeface="Cambria Math" panose="02040503050406030204" pitchFamily="18" charset="0"/>
                        </a:rPr>
                        <m:t>𝑘</m:t>
                      </m:r>
                    </m:e>
                    <m:sub>
                      <m:r>
                        <a:rPr lang="de-DE" sz="1200" b="0" i="1">
                          <a:latin typeface="Cambria Math" panose="02040503050406030204" pitchFamily="18" charset="0"/>
                        </a:rPr>
                        <m:t>𝑠</m:t>
                      </m:r>
                    </m:sub>
                  </m:sSub>
                </m:oMath>
              </a14:m>
              <a:r>
                <a:rPr lang="de-AT" sz="1200"/>
                <a:t>= max </a:t>
              </a:r>
              <a14:m>
                <m:oMath xmlns:m="http://schemas.openxmlformats.org/officeDocument/2006/math">
                  <m:d>
                    <m:dPr>
                      <m:begChr m:val="{"/>
                      <m:endChr m:val=""/>
                      <m:ctrlPr>
                        <a:rPr lang="de-AT" sz="1200" i="1">
                          <a:latin typeface="Cambria Math" panose="02040503050406030204" pitchFamily="18" charset="0"/>
                        </a:rPr>
                      </m:ctrlPr>
                    </m:dPr>
                    <m:e>
                      <m:eqArr>
                        <m:eqArrPr>
                          <m:ctrlPr>
                            <a:rPr lang="de-AT" sz="1200" i="1">
                              <a:latin typeface="Cambria Math" panose="02040503050406030204" pitchFamily="18" charset="0"/>
                            </a:rPr>
                          </m:ctrlPr>
                        </m:eqArrPr>
                        <m:e>
                          <m:r>
                            <a:rPr lang="de-DE" sz="1200" b="0" i="1">
                              <a:latin typeface="Cambria Math" panose="02040503050406030204" pitchFamily="18" charset="0"/>
                            </a:rPr>
                            <m:t>1</m:t>
                          </m:r>
                        </m:e>
                        <m:e>
                          <m:r>
                            <a:rPr lang="de-DE" sz="1200" b="0" i="1">
                              <a:latin typeface="Cambria Math" panose="02040503050406030204" pitchFamily="18" charset="0"/>
                            </a:rPr>
                            <m:t>0,7+</m:t>
                          </m:r>
                          <m:f>
                            <m:fPr>
                              <m:ctrlPr>
                                <a:rPr lang="de-DE" sz="1200" b="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de-DE" sz="1200" b="0" i="1">
                                  <a:latin typeface="Cambria Math" panose="02040503050406030204" pitchFamily="18" charset="0"/>
                                </a:rPr>
                                <m:t>1,4∗</m:t>
                              </m:r>
                              <m:sSub>
                                <m:sSubPr>
                                  <m:ctrlPr>
                                    <a:rPr lang="de-DE" sz="1200" b="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de-DE" sz="1200" b="0" i="1">
                                      <a:latin typeface="Cambria Math" panose="02040503050406030204" pitchFamily="18" charset="0"/>
                                    </a:rPr>
                                    <m:t>𝑎</m:t>
                                  </m:r>
                                </m:e>
                                <m:sub>
                                  <m:r>
                                    <a:rPr lang="de-DE" sz="1200" b="0" i="1">
                                      <a:latin typeface="Cambria Math" panose="02040503050406030204" pitchFamily="18" charset="0"/>
                                    </a:rPr>
                                    <m:t>𝑟</m:t>
                                  </m:r>
                                </m:sub>
                              </m:sSub>
                            </m:num>
                            <m:den>
                              <m:r>
                                <a:rPr lang="de-DE" sz="1200" b="0" i="1">
                                  <a:latin typeface="Cambria Math" panose="02040503050406030204" pitchFamily="18" charset="0"/>
                                </a:rPr>
                                <m:t>h</m:t>
                              </m:r>
                            </m:den>
                          </m:f>
                        </m:e>
                      </m:eqArr>
                    </m:e>
                  </m:d>
                </m:oMath>
              </a14:m>
              <a:endParaRPr lang="de-AT" sz="1200"/>
            </a:p>
          </xdr:txBody>
        </xdr:sp>
      </mc:Choice>
      <mc:Fallback xmlns="">
        <xdr:sp macro="" textlink="">
          <xdr:nvSpPr>
            <xdr:cNvPr id="44" name="Textfeld 43">
              <a:extLst>
                <a:ext uri="{FF2B5EF4-FFF2-40B4-BE49-F238E27FC236}">
                  <a16:creationId xmlns:a16="http://schemas.microsoft.com/office/drawing/2014/main" id="{81F5B8CC-D8A3-EFDA-498E-39CAE07D8E19}"/>
                </a:ext>
              </a:extLst>
            </xdr:cNvPr>
            <xdr:cNvSpPr txBox="1"/>
          </xdr:nvSpPr>
          <xdr:spPr>
            <a:xfrm>
              <a:off x="5920220" y="47206766"/>
              <a:ext cx="1322606" cy="479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𝑘</a:t>
              </a:r>
              <a:r>
                <a:rPr lang="de-AT" sz="1200" b="0" i="0">
                  <a:latin typeface="Cambria Math" panose="02040503050406030204" pitchFamily="18" charset="0"/>
                </a:rPr>
                <a:t>_</a:t>
              </a:r>
              <a:r>
                <a:rPr lang="de-DE" sz="1200" b="0" i="0">
                  <a:latin typeface="Cambria Math" panose="02040503050406030204" pitchFamily="18" charset="0"/>
                </a:rPr>
                <a:t>𝑠</a:t>
              </a:r>
              <a:r>
                <a:rPr lang="de-AT" sz="1200"/>
                <a:t>= max </a:t>
              </a:r>
              <a:r>
                <a:rPr lang="de-AT" sz="1200" i="0">
                  <a:latin typeface="Cambria Math" panose="02040503050406030204" pitchFamily="18" charset="0"/>
                </a:rPr>
                <a:t>{█(</a:t>
              </a:r>
              <a:r>
                <a:rPr lang="de-DE" sz="1200" b="0" i="0">
                  <a:latin typeface="Cambria Math" panose="02040503050406030204" pitchFamily="18" charset="0"/>
                </a:rPr>
                <a:t>1</a:t>
              </a:r>
              <a:r>
                <a:rPr lang="de-AT" sz="1200" b="0" i="0">
                  <a:latin typeface="Cambria Math" panose="02040503050406030204" pitchFamily="18" charset="0"/>
                </a:rPr>
                <a:t>@</a:t>
              </a:r>
              <a:r>
                <a:rPr lang="de-DE" sz="1200" b="0" i="0">
                  <a:latin typeface="Cambria Math" panose="02040503050406030204" pitchFamily="18" charset="0"/>
                </a:rPr>
                <a:t>0,7+(1,4∗𝑎_𝑟)/ℎ</a:t>
              </a:r>
              <a:r>
                <a:rPr lang="de-AT" sz="1200" b="0" i="0">
                  <a:latin typeface="Cambria Math" panose="02040503050406030204" pitchFamily="18" charset="0"/>
                </a:rPr>
                <a:t>)┤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23377</xdr:colOff>
      <xdr:row>192</xdr:row>
      <xdr:rowOff>196561</xdr:rowOff>
    </xdr:from>
    <xdr:ext cx="1118896" cy="56855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Textfeld 44">
              <a:extLst>
                <a:ext uri="{FF2B5EF4-FFF2-40B4-BE49-F238E27FC236}">
                  <a16:creationId xmlns:a16="http://schemas.microsoft.com/office/drawing/2014/main" id="{AC48F489-E9E4-0F32-7DAA-75C059B4217F}"/>
                </a:ext>
              </a:extLst>
            </xdr:cNvPr>
            <xdr:cNvSpPr txBox="1"/>
          </xdr:nvSpPr>
          <xdr:spPr>
            <a:xfrm>
              <a:off x="5894241" y="47778266"/>
              <a:ext cx="1118896" cy="56855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𝑟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6</m:t>
                        </m:r>
                      </m:num>
                      <m:den>
                        <m:nary>
                          <m:naryPr>
                            <m:chr m:val="∑"/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de-DE" sz="12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sup>
                          <m:e>
                            <m:sSup>
                              <m:sSup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de-DE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f>
                                      <m:fPr>
                                        <m:ctrlPr>
                                          <a:rPr lang="de-DE" sz="12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fPr>
                                      <m:num>
                                        <m:sSub>
                                          <m:sSubPr>
                                            <m:ctrlPr>
                                              <a:rPr lang="de-DE" sz="1200" b="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bPr>
                                          <m:e>
                                            <m:r>
                                              <a:rPr lang="de-DE" sz="1200" b="0" i="1">
                                                <a:latin typeface="Cambria Math" panose="02040503050406030204" pitchFamily="18" charset="0"/>
                                              </a:rPr>
                                              <m:t>h</m:t>
                                            </m:r>
                                          </m:e>
                                          <m:sub>
                                            <m:r>
                                              <a:rPr lang="de-DE" sz="1200" b="0" i="1">
                                                <a:latin typeface="Cambria Math" panose="02040503050406030204" pitchFamily="18" charset="0"/>
                                              </a:rPr>
                                              <m:t>1</m:t>
                                            </m:r>
                                          </m:sub>
                                        </m:sSub>
                                      </m:num>
                                      <m:den>
                                        <m:sSub>
                                          <m:sSubPr>
                                            <m:ctrlPr>
                                              <a:rPr lang="de-DE" sz="1200" b="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bPr>
                                          <m:e>
                                            <m:r>
                                              <a:rPr lang="de-DE" sz="1200" b="0" i="1">
                                                <a:latin typeface="Cambria Math" panose="02040503050406030204" pitchFamily="18" charset="0"/>
                                              </a:rPr>
                                              <m:t>h</m:t>
                                            </m:r>
                                          </m:e>
                                          <m:sub>
                                            <m:r>
                                              <a:rPr lang="de-DE" sz="1200" b="0" i="1">
                                                <a:latin typeface="Cambria Math" panose="02040503050406030204" pitchFamily="18" charset="0"/>
                                              </a:rPr>
                                              <m:t>𝑖</m:t>
                                            </m:r>
                                          </m:sub>
                                        </m:sSub>
                                      </m:den>
                                    </m:f>
                                  </m:e>
                                </m:d>
                              </m:e>
                              <m:sup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den>
                    </m:f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45" name="Textfeld 44">
              <a:extLst>
                <a:ext uri="{FF2B5EF4-FFF2-40B4-BE49-F238E27FC236}">
                  <a16:creationId xmlns:a16="http://schemas.microsoft.com/office/drawing/2014/main" id="{AC48F489-E9E4-0F32-7DAA-75C059B4217F}"/>
                </a:ext>
              </a:extLst>
            </xdr:cNvPr>
            <xdr:cNvSpPr txBox="1"/>
          </xdr:nvSpPr>
          <xdr:spPr>
            <a:xfrm>
              <a:off x="5894241" y="47778266"/>
              <a:ext cx="1118896" cy="56855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𝑘</a:t>
              </a:r>
              <a:r>
                <a:rPr lang="de-AT" sz="1200" b="0" i="0">
                  <a:latin typeface="Cambria Math" panose="02040503050406030204" pitchFamily="18" charset="0"/>
                </a:rPr>
                <a:t>_</a:t>
              </a:r>
              <a:r>
                <a:rPr lang="de-DE" sz="1200" b="0" i="0">
                  <a:latin typeface="Cambria Math" panose="02040503050406030204" pitchFamily="18" charset="0"/>
                </a:rPr>
                <a:t>𝑟=  6/(∑24_(𝑖=1)^𝑛▒(ℎ_1/ℎ_𝑖 )^2 )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40696</xdr:colOff>
      <xdr:row>195</xdr:row>
      <xdr:rowOff>49356</xdr:rowOff>
    </xdr:from>
    <xdr:ext cx="1359603" cy="3776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Textfeld 45">
              <a:extLst>
                <a:ext uri="{FF2B5EF4-FFF2-40B4-BE49-F238E27FC236}">
                  <a16:creationId xmlns:a16="http://schemas.microsoft.com/office/drawing/2014/main" id="{28B8909C-9CA3-75A6-DD29-BD3A180A927E}"/>
                </a:ext>
              </a:extLst>
            </xdr:cNvPr>
            <xdr:cNvSpPr txBox="1"/>
          </xdr:nvSpPr>
          <xdr:spPr>
            <a:xfrm>
              <a:off x="5911560" y="48393061"/>
              <a:ext cx="1359603" cy="3776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𝑒𝑓</m:t>
                        </m:r>
                      </m:sub>
                    </m:sSub>
                    <m:r>
                      <a:rPr lang="de-DE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𝑚𝑖𝑛</m:t>
                    </m:r>
                    <m:d>
                      <m:dPr>
                        <m:begChr m:val="{"/>
                        <m:endChr m:val="}"/>
                        <m:ctrlPr>
                          <a:rPr lang="de-DE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;</m:t>
                        </m:r>
                        <m:f>
                          <m:fPr>
                            <m:ctrlPr>
                              <a:rPr lang="de-DE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100" b="0" i="1">
                                    <a:latin typeface="Cambria Math" panose="02040503050406030204" pitchFamily="18" charset="0"/>
                                  </a:rPr>
                                  <m:t>𝑙</m:t>
                                </m:r>
                              </m:e>
                              <m:sub>
                                <m:r>
                                  <a:rPr lang="de-DE" sz="1100" b="0" i="1">
                                    <a:latin typeface="Cambria Math" panose="02040503050406030204" pitchFamily="18" charset="0"/>
                                  </a:rPr>
                                  <m:t>𝑒𝑓</m:t>
                                </m:r>
                              </m:sub>
                            </m:sSub>
                          </m:num>
                          <m:den>
                            <m:rad>
                              <m:radPr>
                                <m:degHide m:val="on"/>
                                <m:ctrlPr>
                                  <a:rPr lang="de-DE" sz="1100" b="0" i="1">
                                    <a:latin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r>
                                  <a:rPr lang="de-DE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e>
                            </m:rad>
                          </m:den>
                        </m:f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;6</m:t>
                        </m:r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𝑑</m:t>
                        </m:r>
                      </m:e>
                    </m:d>
                  </m:oMath>
                </m:oMathPara>
              </a14:m>
              <a:endParaRPr lang="de-AT" sz="1100"/>
            </a:p>
          </xdr:txBody>
        </xdr:sp>
      </mc:Choice>
      <mc:Fallback xmlns="">
        <xdr:sp macro="" textlink="">
          <xdr:nvSpPr>
            <xdr:cNvPr id="46" name="Textfeld 45">
              <a:extLst>
                <a:ext uri="{FF2B5EF4-FFF2-40B4-BE49-F238E27FC236}">
                  <a16:creationId xmlns:a16="http://schemas.microsoft.com/office/drawing/2014/main" id="{28B8909C-9CA3-75A6-DD29-BD3A180A927E}"/>
                </a:ext>
              </a:extLst>
            </xdr:cNvPr>
            <xdr:cNvSpPr txBox="1"/>
          </xdr:nvSpPr>
          <xdr:spPr>
            <a:xfrm>
              <a:off x="5911560" y="48393061"/>
              <a:ext cx="1359603" cy="3776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𝑡</a:t>
              </a:r>
              <a:r>
                <a:rPr lang="de-AT" sz="1100" b="0" i="0">
                  <a:latin typeface="Cambria Math" panose="02040503050406030204" pitchFamily="18" charset="0"/>
                </a:rPr>
                <a:t>_</a:t>
              </a:r>
              <a:r>
                <a:rPr lang="de-DE" sz="1100" b="0" i="0">
                  <a:latin typeface="Cambria Math" panose="02040503050406030204" pitchFamily="18" charset="0"/>
                </a:rPr>
                <a:t>𝑒𝑓=𝑚𝑖𝑛{𝑏;𝑙_𝑒𝑓/√2;6𝑑}</a:t>
              </a:r>
              <a:endParaRPr lang="de-AT" sz="1100"/>
            </a:p>
          </xdr:txBody>
        </xdr:sp>
      </mc:Fallback>
    </mc:AlternateContent>
    <xdr:clientData/>
  </xdr:oneCellAnchor>
  <xdr:oneCellAnchor>
    <xdr:from>
      <xdr:col>5</xdr:col>
      <xdr:colOff>14720</xdr:colOff>
      <xdr:row>197</xdr:row>
      <xdr:rowOff>153267</xdr:rowOff>
    </xdr:from>
    <xdr:ext cx="3584443" cy="4186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Textfeld 46">
              <a:extLst>
                <a:ext uri="{FF2B5EF4-FFF2-40B4-BE49-F238E27FC236}">
                  <a16:creationId xmlns:a16="http://schemas.microsoft.com/office/drawing/2014/main" id="{B0A8F9DA-76C0-BA48-D80F-3CD1B0F1BC4B}"/>
                </a:ext>
              </a:extLst>
            </xdr:cNvPr>
            <xdr:cNvSpPr txBox="1"/>
          </xdr:nvSpPr>
          <xdr:spPr>
            <a:xfrm>
              <a:off x="5885584" y="49016517"/>
              <a:ext cx="3584443" cy="418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𝑡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,90,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𝑠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𝑟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d>
                      <m:d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6,5∗</m:t>
                        </m:r>
                        <m:f>
                          <m:f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18∗</m:t>
                            </m:r>
                            <m:sSup>
                              <m:sSup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𝑎</m:t>
                                </m:r>
                              </m:e>
                              <m:sup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sSup>
                              <m:sSup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h</m:t>
                                </m:r>
                              </m:e>
                              <m:sup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den>
                        </m:f>
                      </m:e>
                    </m:d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𝑡</m:t>
                                </m:r>
                              </m:e>
                              <m:sub>
                                <m:r>
                                  <a:rPr lang="de-DE" sz="1200" b="0" i="1">
                                    <a:latin typeface="Cambria Math" panose="02040503050406030204" pitchFamily="18" charset="0"/>
                                  </a:rPr>
                                  <m:t>𝑒𝑓</m:t>
                                </m:r>
                              </m:sub>
                            </m:s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∗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h</m:t>
                            </m:r>
                          </m:e>
                        </m:d>
                      </m:e>
                      <m:sup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𝑡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,90,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47" name="Textfeld 46">
              <a:extLst>
                <a:ext uri="{FF2B5EF4-FFF2-40B4-BE49-F238E27FC236}">
                  <a16:creationId xmlns:a16="http://schemas.microsoft.com/office/drawing/2014/main" id="{B0A8F9DA-76C0-BA48-D80F-3CD1B0F1BC4B}"/>
                </a:ext>
              </a:extLst>
            </xdr:cNvPr>
            <xdr:cNvSpPr txBox="1"/>
          </xdr:nvSpPr>
          <xdr:spPr>
            <a:xfrm>
              <a:off x="5885584" y="49016517"/>
              <a:ext cx="3584443" cy="418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𝑅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𝑡,90,𝑘</a:t>
              </a:r>
              <a:r>
                <a:rPr lang="de-AT" sz="1200" b="0" i="0">
                  <a:latin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=𝑘_𝑠∗𝑘_𝑟∗(6,5∗(18∗𝑎^2)/ℎ^2 )∗(𝑡_𝑒𝑓∗ℎ)^0,8∗𝑓_(𝑡,90,𝑘)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40697</xdr:colOff>
      <xdr:row>200</xdr:row>
      <xdr:rowOff>58015</xdr:rowOff>
    </xdr:from>
    <xdr:ext cx="1971117" cy="20755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Textfeld 47">
              <a:extLst>
                <a:ext uri="{FF2B5EF4-FFF2-40B4-BE49-F238E27FC236}">
                  <a16:creationId xmlns:a16="http://schemas.microsoft.com/office/drawing/2014/main" id="{76A5E13C-271C-9723-62E3-DD6D7BA7CC8D}"/>
                </a:ext>
              </a:extLst>
            </xdr:cNvPr>
            <xdr:cNvSpPr txBox="1"/>
          </xdr:nvSpPr>
          <xdr:spPr>
            <a:xfrm>
              <a:off x="5911561" y="49691924"/>
              <a:ext cx="1971117" cy="2075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𝑡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𝑐𝑒𝑛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de-DE" sz="1200" b="0" i="1">
                        <a:latin typeface="Cambria Math" panose="02040503050406030204" pitchFamily="18" charset="0"/>
                      </a:rPr>
                      <m:t>𝑚𝑖𝑛</m:t>
                    </m:r>
                    <m:d>
                      <m:dPr>
                        <m:begChr m:val="{"/>
                        <m:endChr m:val="}"/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𝑣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;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,90,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</m:e>
                    </m:d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48" name="Textfeld 47">
              <a:extLst>
                <a:ext uri="{FF2B5EF4-FFF2-40B4-BE49-F238E27FC236}">
                  <a16:creationId xmlns:a16="http://schemas.microsoft.com/office/drawing/2014/main" id="{76A5E13C-271C-9723-62E3-DD6D7BA7CC8D}"/>
                </a:ext>
              </a:extLst>
            </xdr:cNvPr>
            <xdr:cNvSpPr txBox="1"/>
          </xdr:nvSpPr>
          <xdr:spPr>
            <a:xfrm>
              <a:off x="5911561" y="49691924"/>
              <a:ext cx="1971117" cy="2075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𝑅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𝑡,𝑐𝑒𝑛,𝑘</a:t>
              </a:r>
              <a:r>
                <a:rPr lang="de-AT" sz="1200" b="0" i="0">
                  <a:latin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=𝑚𝑖𝑛{𝑅_(𝑣,𝑎𝑥,𝑘);𝑅_(𝑡,90,𝑘) }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4</xdr:col>
      <xdr:colOff>965295</xdr:colOff>
      <xdr:row>132</xdr:row>
      <xdr:rowOff>174914</xdr:rowOff>
    </xdr:from>
    <xdr:ext cx="5588518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Textfeld 48">
              <a:extLst>
                <a:ext uri="{FF2B5EF4-FFF2-40B4-BE49-F238E27FC236}">
                  <a16:creationId xmlns:a16="http://schemas.microsoft.com/office/drawing/2014/main" id="{637C7265-AA15-B7CC-E923-782AB997B38B}"/>
                </a:ext>
              </a:extLst>
            </xdr:cNvPr>
            <xdr:cNvSpPr txBox="1"/>
          </xdr:nvSpPr>
          <xdr:spPr>
            <a:xfrm>
              <a:off x="5865378" y="32337664"/>
              <a:ext cx="5588518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=2∗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𝑐𝑜𝑠</m:t>
                    </m:r>
                    <m:d>
                      <m:d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𝑙𝑜𝑎𝑑</m:t>
                            </m:r>
                          </m:sub>
                        </m:s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</m:sub>
                        </m:sSub>
                      </m:e>
                    </m:d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𝑎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  <m:r>
                      <a:rPr lang="de-DE" sz="14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de-DE" sz="1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2∗</m:t>
                    </m:r>
                    <m:r>
                      <a:rPr lang="de-DE" sz="1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𝑐𝑜𝑠</m:t>
                    </m:r>
                    <m:d>
                      <m:dPr>
                        <m:ctrlPr>
                          <a:rPr lang="de-DE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𝑙𝑜𝑎𝑑</m:t>
                            </m:r>
                          </m:sub>
                        </m:sSub>
                        <m:r>
                          <a:rPr lang="de-DE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sub>
                        </m:sSub>
                      </m:e>
                    </m:d>
                    <m:r>
                      <a:rPr lang="de-DE" sz="1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f>
                      <m:fPr>
                        <m:ctrlPr>
                          <a:rPr lang="de-DE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𝑎𝑥</m:t>
                            </m:r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,</m:t>
                            </m:r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,</m:t>
                            </m:r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lang="de-DE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49" name="Textfeld 48">
              <a:extLst>
                <a:ext uri="{FF2B5EF4-FFF2-40B4-BE49-F238E27FC236}">
                  <a16:creationId xmlns:a16="http://schemas.microsoft.com/office/drawing/2014/main" id="{637C7265-AA15-B7CC-E923-782AB997B38B}"/>
                </a:ext>
              </a:extLst>
            </xdr:cNvPr>
            <xdr:cNvSpPr txBox="1"/>
          </xdr:nvSpPr>
          <xdr:spPr>
            <a:xfrm>
              <a:off x="5865378" y="32337664"/>
              <a:ext cx="5588518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𝑣,𝑎𝑥,𝑘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=2∗𝑐𝑜𝑠(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400" b="0" i="0">
                  <a:latin typeface="Cambria Math" panose="02040503050406030204" pitchFamily="18" charset="0"/>
                </a:rPr>
                <a:t>𝑙𝑜𝑎𝑑−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400" b="0" i="0">
                  <a:latin typeface="Cambria Math" panose="02040503050406030204" pitchFamily="18" charset="0"/>
                </a:rPr>
                <a:t>1𝑎 )∗𝐹_(𝑎𝑥,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𝑎,𝑅𝑘)/√</a:t>
              </a:r>
              <a:r>
                <a:rPr lang="de-DE" sz="1400" b="0" i="0">
                  <a:latin typeface="Cambria Math" panose="02040503050406030204" pitchFamily="18" charset="0"/>
                </a:rPr>
                <a:t>2+</a:t>
              </a:r>
              <a:r>
                <a:rPr lang="de-D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2∗𝑐𝑜𝑠(</a:t>
              </a:r>
              <a:r>
                <a:rPr lang="de-D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𝛼</a:t>
              </a:r>
              <a:r>
                <a:rPr lang="de-D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_𝑙𝑜𝑎𝑑−</a:t>
              </a:r>
              <a:r>
                <a:rPr lang="de-D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𝛼</a:t>
              </a:r>
              <a:r>
                <a:rPr lang="de-D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_1𝑏 )∗𝐹_(𝑎𝑥,𝑏,𝑅𝑘)/√2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94287</xdr:colOff>
      <xdr:row>135</xdr:row>
      <xdr:rowOff>34636</xdr:rowOff>
    </xdr:from>
    <xdr:ext cx="1248675" cy="2248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Textfeld 49">
              <a:extLst>
                <a:ext uri="{FF2B5EF4-FFF2-40B4-BE49-F238E27FC236}">
                  <a16:creationId xmlns:a16="http://schemas.microsoft.com/office/drawing/2014/main" id="{063C43AF-5E6C-492C-909E-A75BAD2221CB}"/>
                </a:ext>
              </a:extLst>
            </xdr:cNvPr>
            <xdr:cNvSpPr txBox="1"/>
          </xdr:nvSpPr>
          <xdr:spPr>
            <a:xfrm>
              <a:off x="5968037" y="32959386"/>
              <a:ext cx="1248675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AT" sz="14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de-DE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  <m:r>
                          <a:rPr lang="de-DE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de-DE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𝑎𝑥</m:t>
                        </m:r>
                        <m:r>
                          <a:rPr lang="de-DE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de-DE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50" name="Textfeld 49">
              <a:extLst>
                <a:ext uri="{FF2B5EF4-FFF2-40B4-BE49-F238E27FC236}">
                  <a16:creationId xmlns:a16="http://schemas.microsoft.com/office/drawing/2014/main" id="{063C43AF-5E6C-492C-909E-A75BAD2221CB}"/>
                </a:ext>
              </a:extLst>
            </xdr:cNvPr>
            <xdr:cNvSpPr txBox="1"/>
          </xdr:nvSpPr>
          <xdr:spPr>
            <a:xfrm>
              <a:off x="5968037" y="32959386"/>
              <a:ext cx="1248675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𝑣,𝑒𝑥,𝑘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</a:t>
              </a:r>
              <a:r>
                <a:rPr lang="de-AT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lang="de-D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𝑣,𝑎𝑥,𝑘</a:t>
              </a:r>
              <a:r>
                <a:rPr lang="de-AT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de-AT" sz="1400"/>
            </a:p>
          </xdr:txBody>
        </xdr:sp>
      </mc:Fallback>
    </mc:AlternateContent>
    <xdr:clientData/>
  </xdr:oneCellAnchor>
  <xdr:twoCellAnchor editAs="oneCell">
    <xdr:from>
      <xdr:col>1</xdr:col>
      <xdr:colOff>1940560</xdr:colOff>
      <xdr:row>207</xdr:row>
      <xdr:rowOff>17318</xdr:rowOff>
    </xdr:from>
    <xdr:to>
      <xdr:col>4</xdr:col>
      <xdr:colOff>806635</xdr:colOff>
      <xdr:row>216</xdr:row>
      <xdr:rowOff>164522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C3D21DB0-0EAF-0B3D-08C8-08F6C57A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40560" y="51642818"/>
          <a:ext cx="3900470" cy="2329295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207</xdr:row>
      <xdr:rowOff>8659</xdr:rowOff>
    </xdr:from>
    <xdr:to>
      <xdr:col>11</xdr:col>
      <xdr:colOff>267336</xdr:colOff>
      <xdr:row>215</xdr:row>
      <xdr:rowOff>88605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73029FB6-A859-46F5-F640-5A63A267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438160" y="51634159"/>
          <a:ext cx="4553585" cy="2019582"/>
        </a:xfrm>
        <a:prstGeom prst="rect">
          <a:avLst/>
        </a:prstGeom>
      </xdr:spPr>
    </xdr:pic>
    <xdr:clientData/>
  </xdr:twoCellAnchor>
  <xdr:oneCellAnchor>
    <xdr:from>
      <xdr:col>5</xdr:col>
      <xdr:colOff>8659</xdr:colOff>
      <xdr:row>219</xdr:row>
      <xdr:rowOff>155864</xdr:rowOff>
    </xdr:from>
    <xdr:ext cx="3221588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Textfeld 52">
              <a:extLst>
                <a:ext uri="{FF2B5EF4-FFF2-40B4-BE49-F238E27FC236}">
                  <a16:creationId xmlns:a16="http://schemas.microsoft.com/office/drawing/2014/main" id="{B62D6038-7E53-4C48-A543-4C21D0011730}"/>
                </a:ext>
              </a:extLst>
            </xdr:cNvPr>
            <xdr:cNvSpPr txBox="1"/>
          </xdr:nvSpPr>
          <xdr:spPr>
            <a:xfrm>
              <a:off x="5879523" y="54690819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53" name="Textfeld 52">
              <a:extLst>
                <a:ext uri="{FF2B5EF4-FFF2-40B4-BE49-F238E27FC236}">
                  <a16:creationId xmlns:a16="http://schemas.microsoft.com/office/drawing/2014/main" id="{B62D6038-7E53-4C48-A543-4C21D0011730}"/>
                </a:ext>
              </a:extLst>
            </xdr:cNvPr>
            <xdr:cNvSpPr txBox="1"/>
          </xdr:nvSpPr>
          <xdr:spPr>
            <a:xfrm>
              <a:off x="5879523" y="54690819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𝑎𝑥,𝑎,𝑅𝑘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=𝑘_𝑎𝑥∗𝑓_(𝑎𝑥,𝑘)∗𝑑∗𝑙_(𝑒𝑓,𝑎)∗(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17318</xdr:colOff>
      <xdr:row>221</xdr:row>
      <xdr:rowOff>155864</xdr:rowOff>
    </xdr:from>
    <xdr:ext cx="3221588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Textfeld 53">
              <a:extLst>
                <a:ext uri="{FF2B5EF4-FFF2-40B4-BE49-F238E27FC236}">
                  <a16:creationId xmlns:a16="http://schemas.microsoft.com/office/drawing/2014/main" id="{D94B3B26-8FD8-470B-82BC-A1555EA9A185}"/>
                </a:ext>
              </a:extLst>
            </xdr:cNvPr>
            <xdr:cNvSpPr txBox="1"/>
          </xdr:nvSpPr>
          <xdr:spPr>
            <a:xfrm>
              <a:off x="5888182" y="55210364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54" name="Textfeld 53">
              <a:extLst>
                <a:ext uri="{FF2B5EF4-FFF2-40B4-BE49-F238E27FC236}">
                  <a16:creationId xmlns:a16="http://schemas.microsoft.com/office/drawing/2014/main" id="{D94B3B26-8FD8-470B-82BC-A1555EA9A185}"/>
                </a:ext>
              </a:extLst>
            </xdr:cNvPr>
            <xdr:cNvSpPr txBox="1"/>
          </xdr:nvSpPr>
          <xdr:spPr>
            <a:xfrm>
              <a:off x="5888182" y="55210364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𝑎𝑥,𝑏,𝑅𝑘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=𝑘_𝑎𝑥∗𝑓_(𝑎𝑥,𝑘)∗𝑑∗𝑙_(𝑒𝑓,𝑏)∗(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0</xdr:colOff>
      <xdr:row>223</xdr:row>
      <xdr:rowOff>155864</xdr:rowOff>
    </xdr:from>
    <xdr:ext cx="4344074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Textfeld 54">
              <a:extLst>
                <a:ext uri="{FF2B5EF4-FFF2-40B4-BE49-F238E27FC236}">
                  <a16:creationId xmlns:a16="http://schemas.microsoft.com/office/drawing/2014/main" id="{553AEBD9-6FFD-4F9A-9EC9-876C362F6EA5}"/>
                </a:ext>
              </a:extLst>
            </xdr:cNvPr>
            <xdr:cNvSpPr txBox="1"/>
          </xdr:nvSpPr>
          <xdr:spPr>
            <a:xfrm>
              <a:off x="5870864" y="55729909"/>
              <a:ext cx="4344074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=2∗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𝑐𝑜𝑠</m:t>
                    </m:r>
                    <m:d>
                      <m:d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</m:sub>
                        </m:sSub>
                      </m:e>
                    </m:d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  <m:r>
                      <a:rPr lang="de-DE" sz="1400" b="0" i="1">
                        <a:latin typeface="Cambria Math" panose="02040503050406030204" pitchFamily="18" charset="0"/>
                      </a:rPr>
                      <m:t>+2∗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𝑐𝑜𝑠</m:t>
                    </m:r>
                    <m:d>
                      <m:d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𝑏</m:t>
                            </m:r>
                          </m:sub>
                        </m:sSub>
                      </m:e>
                    </m:d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𝑏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55" name="Textfeld 54">
              <a:extLst>
                <a:ext uri="{FF2B5EF4-FFF2-40B4-BE49-F238E27FC236}">
                  <a16:creationId xmlns:a16="http://schemas.microsoft.com/office/drawing/2014/main" id="{553AEBD9-6FFD-4F9A-9EC9-876C362F6EA5}"/>
                </a:ext>
              </a:extLst>
            </xdr:cNvPr>
            <xdr:cNvSpPr txBox="1"/>
          </xdr:nvSpPr>
          <xdr:spPr>
            <a:xfrm>
              <a:off x="5870864" y="55729909"/>
              <a:ext cx="4344074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𝑣,𝑎𝑥,𝑘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=2∗𝑐𝑜𝑠(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400" b="0" i="0">
                  <a:latin typeface="Cambria Math" panose="02040503050406030204" pitchFamily="18" charset="0"/>
                </a:rPr>
                <a:t>1𝑎 )∗𝐹_(𝑎𝑥,𝑎,𝑅𝑘)/√2+2∗𝑐𝑜𝑠(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400" b="0" i="0">
                  <a:latin typeface="Cambria Math" panose="02040503050406030204" pitchFamily="18" charset="0"/>
                </a:rPr>
                <a:t>1𝑏 )∗𝐹_(𝑎𝑥,𝑏,𝑅𝑘)/√2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0</xdr:colOff>
      <xdr:row>227</xdr:row>
      <xdr:rowOff>129887</xdr:rowOff>
    </xdr:from>
    <xdr:ext cx="4091376" cy="4544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Textfeld 55">
              <a:extLst>
                <a:ext uri="{FF2B5EF4-FFF2-40B4-BE49-F238E27FC236}">
                  <a16:creationId xmlns:a16="http://schemas.microsoft.com/office/drawing/2014/main" id="{E94ED9F5-E126-4033-A959-36AD61C39501}"/>
                </a:ext>
              </a:extLst>
            </xdr:cNvPr>
            <xdr:cNvSpPr txBox="1"/>
          </xdr:nvSpPr>
          <xdr:spPr>
            <a:xfrm>
              <a:off x="5870864" y="56734364"/>
              <a:ext cx="4091376" cy="4544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h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m:rPr>
                            <m:sty m:val="p"/>
                          </m:rPr>
                          <a:rPr lang="el-GR" sz="1400" b="0" i="1">
                            <a:latin typeface="Cambria Math" panose="02040503050406030204" pitchFamily="18" charset="0"/>
                          </a:rPr>
                          <m:t>α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0,082∗</m:t>
                        </m:r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1−0,01∗</m:t>
                            </m:r>
                            <m:sSub>
                              <m:sSub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e>
                              <m:sub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𝐷𝑊𝐷</m:t>
                                </m:r>
                              </m:sub>
                            </m:sSub>
                          </m:e>
                        </m:d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</m:num>
                      <m:den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1,35+0,015∗</m:t>
                            </m:r>
                            <m:sSub>
                              <m:sSub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e>
                              <m:sub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𝐷𝑊𝐷</m:t>
                                </m:r>
                              </m:sub>
                            </m:sSub>
                          </m:e>
                        </m:d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𝑠𝑖𝑛</m:t>
                        </m:r>
                        <m:sSup>
                          <m:sSup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m:rPr>
                                    <m:sty m:val="p"/>
                                  </m:rPr>
                                  <a:rPr lang="el-GR" sz="1400" b="0" i="1">
                                    <a:latin typeface="Cambria Math" panose="02040503050406030204" pitchFamily="18" charset="0"/>
                                  </a:rPr>
                                  <m:t>α</m:t>
                                </m:r>
                              </m:e>
                            </m:d>
                          </m:e>
                          <m:sup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𝑐𝑜𝑠</m:t>
                        </m:r>
                        <m:sSup>
                          <m:sSup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m:rPr>
                                    <m:sty m:val="p"/>
                                  </m:rPr>
                                  <a:rPr lang="el-GR" sz="1400" b="0" i="1">
                                    <a:latin typeface="Cambria Math" panose="02040503050406030204" pitchFamily="18" charset="0"/>
                                  </a:rPr>
                                  <m:t>α</m:t>
                                </m:r>
                              </m:e>
                            </m:d>
                          </m:e>
                          <m:sup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56" name="Textfeld 55">
              <a:extLst>
                <a:ext uri="{FF2B5EF4-FFF2-40B4-BE49-F238E27FC236}">
                  <a16:creationId xmlns:a16="http://schemas.microsoft.com/office/drawing/2014/main" id="{E94ED9F5-E126-4033-A959-36AD61C39501}"/>
                </a:ext>
              </a:extLst>
            </xdr:cNvPr>
            <xdr:cNvSpPr txBox="1"/>
          </xdr:nvSpPr>
          <xdr:spPr>
            <a:xfrm>
              <a:off x="5870864" y="56734364"/>
              <a:ext cx="4091376" cy="4544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𝑓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ℎ,</a:t>
              </a:r>
              <a:r>
                <a:rPr lang="el-GR" sz="1400" b="0" i="0">
                  <a:latin typeface="Cambria Math" panose="02040503050406030204" pitchFamily="18" charset="0"/>
                </a:rPr>
                <a:t>α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,𝑘</a:t>
              </a:r>
              <a:r>
                <a:rPr lang="de-AT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=(0,082∗(1−0,01∗𝑑_𝐷𝑊𝐷 )∗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𝑘)/((1,35+0,015∗𝑑_𝐷𝑊𝐷 )∗𝑠𝑖𝑛(</a:t>
              </a:r>
              <a:r>
                <a:rPr lang="el-GR" sz="1400" b="0" i="0">
                  <a:latin typeface="Cambria Math" panose="02040503050406030204" pitchFamily="18" charset="0"/>
                </a:rPr>
                <a:t>α</a:t>
              </a:r>
              <a:r>
                <a:rPr lang="de-DE" sz="1400" b="0" i="0">
                  <a:latin typeface="Cambria Math" panose="02040503050406030204" pitchFamily="18" charset="0"/>
                </a:rPr>
                <a:t>)^2+𝑐𝑜𝑠(</a:t>
              </a:r>
              <a:r>
                <a:rPr lang="el-GR" sz="1400" b="0" i="0">
                  <a:latin typeface="Cambria Math" panose="02040503050406030204" pitchFamily="18" charset="0"/>
                </a:rPr>
                <a:t>α</a:t>
              </a:r>
              <a:r>
                <a:rPr lang="de-DE" sz="1400" b="0" i="0">
                  <a:latin typeface="Cambria Math" panose="02040503050406030204" pitchFamily="18" charset="0"/>
                </a:rPr>
                <a:t>)^2 )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34637</xdr:colOff>
      <xdr:row>230</xdr:row>
      <xdr:rowOff>155864</xdr:rowOff>
    </xdr:from>
    <xdr:ext cx="2518062" cy="4033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Textfeld 56">
              <a:extLst>
                <a:ext uri="{FF2B5EF4-FFF2-40B4-BE49-F238E27FC236}">
                  <a16:creationId xmlns:a16="http://schemas.microsoft.com/office/drawing/2014/main" id="{87FEB53A-A5C8-438E-95AA-3A014E9DAC44}"/>
                </a:ext>
              </a:extLst>
            </xdr:cNvPr>
            <xdr:cNvSpPr txBox="1"/>
          </xdr:nvSpPr>
          <xdr:spPr>
            <a:xfrm>
              <a:off x="5905501" y="57522341"/>
              <a:ext cx="2518062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,0,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𝑑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𝐷𝑊𝐷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h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𝐷𝑊𝐷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h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m:rPr>
                            <m:sty m:val="p"/>
                          </m:rPr>
                          <a:rPr lang="el-GR" sz="1400" b="0" i="1">
                            <a:latin typeface="Cambria Math" panose="02040503050406030204" pitchFamily="18" charset="0"/>
                          </a:rPr>
                          <m:t>α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57" name="Textfeld 56">
              <a:extLst>
                <a:ext uri="{FF2B5EF4-FFF2-40B4-BE49-F238E27FC236}">
                  <a16:creationId xmlns:a16="http://schemas.microsoft.com/office/drawing/2014/main" id="{87FEB53A-A5C8-438E-95AA-3A014E9DAC44}"/>
                </a:ext>
              </a:extLst>
            </xdr:cNvPr>
            <xdr:cNvSpPr txBox="1"/>
          </xdr:nvSpPr>
          <xdr:spPr>
            <a:xfrm>
              <a:off x="5905501" y="57522341"/>
              <a:ext cx="2518062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𝑣,0,𝑘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=1/2∗𝑑_𝐷𝑊𝐷∗ℎ_𝐷𝑊𝐷∗𝑓_(ℎ,</a:t>
              </a:r>
              <a:r>
                <a:rPr lang="el-GR" sz="1400" b="0" i="0">
                  <a:latin typeface="Cambria Math" panose="02040503050406030204" pitchFamily="18" charset="0"/>
                </a:rPr>
                <a:t>α</a:t>
              </a:r>
              <a:r>
                <a:rPr lang="de-DE" sz="1400" b="0" i="0">
                  <a:latin typeface="Cambria Math" panose="02040503050406030204" pitchFamily="18" charset="0"/>
                </a:rPr>
                <a:t>,𝑘)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4</xdr:col>
      <xdr:colOff>796637</xdr:colOff>
      <xdr:row>233</xdr:row>
      <xdr:rowOff>25977</xdr:rowOff>
    </xdr:from>
    <xdr:ext cx="2383189" cy="2248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Textfeld 57">
              <a:extLst>
                <a:ext uri="{FF2B5EF4-FFF2-40B4-BE49-F238E27FC236}">
                  <a16:creationId xmlns:a16="http://schemas.microsoft.com/office/drawing/2014/main" id="{43D24C8E-E6EB-4440-980A-52C7FFC0916B}"/>
                </a:ext>
              </a:extLst>
            </xdr:cNvPr>
            <xdr:cNvSpPr txBox="1"/>
          </xdr:nvSpPr>
          <xdr:spPr>
            <a:xfrm>
              <a:off x="5697682" y="58154454"/>
              <a:ext cx="238318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𝑐𝑒𝑛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,0,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58" name="Textfeld 57">
              <a:extLst>
                <a:ext uri="{FF2B5EF4-FFF2-40B4-BE49-F238E27FC236}">
                  <a16:creationId xmlns:a16="http://schemas.microsoft.com/office/drawing/2014/main" id="{43D24C8E-E6EB-4440-980A-52C7FFC0916B}"/>
                </a:ext>
              </a:extLst>
            </xdr:cNvPr>
            <xdr:cNvSpPr txBox="1"/>
          </xdr:nvSpPr>
          <xdr:spPr>
            <a:xfrm>
              <a:off x="5697682" y="58154454"/>
              <a:ext cx="238318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𝑣,𝑐𝑒𝑛,𝑘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=𝑅_(𝑣,0,𝑘)+𝑅_(𝑣,𝑎𝑥,𝑘)</a:t>
              </a:r>
              <a:endParaRPr lang="de-AT" sz="1400"/>
            </a:p>
          </xdr:txBody>
        </xdr:sp>
      </mc:Fallback>
    </mc:AlternateContent>
    <xdr:clientData/>
  </xdr:oneCellAnchor>
  <xdr:twoCellAnchor editAs="oneCell">
    <xdr:from>
      <xdr:col>1</xdr:col>
      <xdr:colOff>54428</xdr:colOff>
      <xdr:row>54</xdr:row>
      <xdr:rowOff>13606</xdr:rowOff>
    </xdr:from>
    <xdr:to>
      <xdr:col>4</xdr:col>
      <xdr:colOff>49821</xdr:colOff>
      <xdr:row>65</xdr:row>
      <xdr:rowOff>122463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B8E4A790-9855-4899-9B78-E1BB41B3A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428" y="13498285"/>
          <a:ext cx="4982864" cy="2204357"/>
        </a:xfrm>
        <a:prstGeom prst="rect">
          <a:avLst/>
        </a:prstGeom>
      </xdr:spPr>
    </xdr:pic>
    <xdr:clientData/>
  </xdr:twoCellAnchor>
  <xdr:twoCellAnchor editAs="oneCell">
    <xdr:from>
      <xdr:col>1</xdr:col>
      <xdr:colOff>2105416</xdr:colOff>
      <xdr:row>239</xdr:row>
      <xdr:rowOff>204106</xdr:rowOff>
    </xdr:from>
    <xdr:to>
      <xdr:col>4</xdr:col>
      <xdr:colOff>816747</xdr:colOff>
      <xdr:row>249</xdr:row>
      <xdr:rowOff>7257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8BC279B9-4622-C548-8166-E361A42D8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5416" y="60048320"/>
          <a:ext cx="3761093" cy="2258787"/>
        </a:xfrm>
        <a:prstGeom prst="rect">
          <a:avLst/>
        </a:prstGeom>
      </xdr:spPr>
    </xdr:pic>
    <xdr:clientData/>
  </xdr:twoCellAnchor>
  <xdr:twoCellAnchor editAs="oneCell">
    <xdr:from>
      <xdr:col>6</xdr:col>
      <xdr:colOff>34588</xdr:colOff>
      <xdr:row>240</xdr:row>
      <xdr:rowOff>31750</xdr:rowOff>
    </xdr:from>
    <xdr:to>
      <xdr:col>11</xdr:col>
      <xdr:colOff>830048</xdr:colOff>
      <xdr:row>251</xdr:row>
      <xdr:rowOff>143934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7F761D56-583E-99F6-52EE-CE3C2080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432338" y="60166250"/>
          <a:ext cx="5107110" cy="2783417"/>
        </a:xfrm>
        <a:prstGeom prst="rect">
          <a:avLst/>
        </a:prstGeom>
      </xdr:spPr>
    </xdr:pic>
    <xdr:clientData/>
  </xdr:twoCellAnchor>
  <xdr:oneCellAnchor>
    <xdr:from>
      <xdr:col>5</xdr:col>
      <xdr:colOff>21167</xdr:colOff>
      <xdr:row>253</xdr:row>
      <xdr:rowOff>137583</xdr:rowOff>
    </xdr:from>
    <xdr:ext cx="3221588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Textfeld 62">
              <a:extLst>
                <a:ext uri="{FF2B5EF4-FFF2-40B4-BE49-F238E27FC236}">
                  <a16:creationId xmlns:a16="http://schemas.microsoft.com/office/drawing/2014/main" id="{FF0730A5-FF82-4F33-84B6-D663DDA483DD}"/>
                </a:ext>
              </a:extLst>
            </xdr:cNvPr>
            <xdr:cNvSpPr txBox="1"/>
          </xdr:nvSpPr>
          <xdr:spPr>
            <a:xfrm>
              <a:off x="5894917" y="63500000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63" name="Textfeld 62">
              <a:extLst>
                <a:ext uri="{FF2B5EF4-FFF2-40B4-BE49-F238E27FC236}">
                  <a16:creationId xmlns:a16="http://schemas.microsoft.com/office/drawing/2014/main" id="{FF0730A5-FF82-4F33-84B6-D663DDA483DD}"/>
                </a:ext>
              </a:extLst>
            </xdr:cNvPr>
            <xdr:cNvSpPr txBox="1"/>
          </xdr:nvSpPr>
          <xdr:spPr>
            <a:xfrm>
              <a:off x="5894917" y="63500000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𝑎𝑥,𝑎,𝑅𝑘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=𝑘_𝑎𝑥∗𝑓_(𝑎𝑥,𝑘)∗𝑑∗𝑙_(𝑒𝑓,𝑎)∗(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10583</xdr:colOff>
      <xdr:row>255</xdr:row>
      <xdr:rowOff>137583</xdr:rowOff>
    </xdr:from>
    <xdr:ext cx="3221588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Textfeld 63">
              <a:extLst>
                <a:ext uri="{FF2B5EF4-FFF2-40B4-BE49-F238E27FC236}">
                  <a16:creationId xmlns:a16="http://schemas.microsoft.com/office/drawing/2014/main" id="{5DA6CF23-1752-4C4F-8D14-E1BCC0D02B35}"/>
                </a:ext>
              </a:extLst>
            </xdr:cNvPr>
            <xdr:cNvSpPr txBox="1"/>
          </xdr:nvSpPr>
          <xdr:spPr>
            <a:xfrm>
              <a:off x="5884333" y="64018583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64" name="Textfeld 63">
              <a:extLst>
                <a:ext uri="{FF2B5EF4-FFF2-40B4-BE49-F238E27FC236}">
                  <a16:creationId xmlns:a16="http://schemas.microsoft.com/office/drawing/2014/main" id="{5DA6CF23-1752-4C4F-8D14-E1BCC0D02B35}"/>
                </a:ext>
              </a:extLst>
            </xdr:cNvPr>
            <xdr:cNvSpPr txBox="1"/>
          </xdr:nvSpPr>
          <xdr:spPr>
            <a:xfrm>
              <a:off x="5884333" y="64018583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𝑎𝑥,𝑏,𝑅𝑘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=𝑘_𝑎𝑥∗𝑓_(𝑎𝑥,𝑘)∗𝑑∗𝑙_(𝑒𝑓,𝑏)∗(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23378</xdr:colOff>
      <xdr:row>258</xdr:row>
      <xdr:rowOff>185497</xdr:rowOff>
    </xdr:from>
    <xdr:ext cx="4629794" cy="3802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Textfeld 64">
              <a:extLst>
                <a:ext uri="{FF2B5EF4-FFF2-40B4-BE49-F238E27FC236}">
                  <a16:creationId xmlns:a16="http://schemas.microsoft.com/office/drawing/2014/main" id="{0C5DC2F7-DDC1-4D19-B036-6DE45301F957}"/>
                </a:ext>
              </a:extLst>
            </xdr:cNvPr>
            <xdr:cNvSpPr txBox="1"/>
          </xdr:nvSpPr>
          <xdr:spPr>
            <a:xfrm>
              <a:off x="5897128" y="64828497"/>
              <a:ext cx="4629794" cy="380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=2∗</m:t>
                    </m:r>
                    <m:r>
                      <a:rPr lang="de-DE" sz="1200" b="0" i="1">
                        <a:latin typeface="Cambria Math" panose="02040503050406030204" pitchFamily="18" charset="0"/>
                      </a:rPr>
                      <m:t>𝑐𝑜𝑠</m:t>
                    </m:r>
                    <m:d>
                      <m:d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𝑙𝑜𝑎𝑑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</m:sub>
                        </m:sSub>
                      </m:e>
                    </m:d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𝑎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  <m:r>
                      <a:rPr lang="de-DE" sz="12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2∗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𝑐𝑜𝑠</m:t>
                    </m:r>
                    <m:d>
                      <m:d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𝑙𝑜𝑎𝑑</m:t>
                            </m:r>
                          </m:sub>
                        </m:s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sub>
                        </m:sSub>
                      </m:e>
                    </m:d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f>
                      <m:f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𝑎𝑥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,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,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65" name="Textfeld 64">
              <a:extLst>
                <a:ext uri="{FF2B5EF4-FFF2-40B4-BE49-F238E27FC236}">
                  <a16:creationId xmlns:a16="http://schemas.microsoft.com/office/drawing/2014/main" id="{0C5DC2F7-DDC1-4D19-B036-6DE45301F957}"/>
                </a:ext>
              </a:extLst>
            </xdr:cNvPr>
            <xdr:cNvSpPr txBox="1"/>
          </xdr:nvSpPr>
          <xdr:spPr>
            <a:xfrm>
              <a:off x="5897128" y="64828497"/>
              <a:ext cx="4629794" cy="380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𝑅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𝑣,𝑎𝑥,𝑘</a:t>
              </a:r>
              <a:r>
                <a:rPr lang="de-AT" sz="1200" b="0" i="0">
                  <a:latin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=2∗𝑐𝑜𝑠(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200" b="0" i="0">
                  <a:latin typeface="Cambria Math" panose="02040503050406030204" pitchFamily="18" charset="0"/>
                </a:rPr>
                <a:t>𝑙𝑜𝑎𝑑−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200" b="0" i="0">
                  <a:latin typeface="Cambria Math" panose="02040503050406030204" pitchFamily="18" charset="0"/>
                </a:rPr>
                <a:t>1𝑎 )∗𝐹_(𝑎𝑥,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𝑎,𝑅𝑘)/√</a:t>
              </a:r>
              <a:r>
                <a:rPr lang="de-DE" sz="1200" b="0" i="0">
                  <a:latin typeface="Cambria Math" panose="02040503050406030204" pitchFamily="18" charset="0"/>
                </a:rPr>
                <a:t>2+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2∗𝑐𝑜𝑠(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𝛼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𝑙𝑜𝑎𝑑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−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𝛼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1𝑏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)∗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_(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𝑎𝑥,𝑏,𝑅𝑘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)/√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5</xdr:col>
      <xdr:colOff>41370</xdr:colOff>
      <xdr:row>261</xdr:row>
      <xdr:rowOff>24052</xdr:rowOff>
    </xdr:from>
    <xdr:ext cx="1062086" cy="19287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Textfeld 65">
              <a:extLst>
                <a:ext uri="{FF2B5EF4-FFF2-40B4-BE49-F238E27FC236}">
                  <a16:creationId xmlns:a16="http://schemas.microsoft.com/office/drawing/2014/main" id="{FA62B0B3-E36C-4118-8215-B46FDF0AD4E3}"/>
                </a:ext>
              </a:extLst>
            </xdr:cNvPr>
            <xdr:cNvSpPr txBox="1"/>
          </xdr:nvSpPr>
          <xdr:spPr>
            <a:xfrm>
              <a:off x="5915120" y="65429052"/>
              <a:ext cx="1062086" cy="1928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𝑒𝑥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AT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de-DE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de-DE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  <m:r>
                          <a:rPr lang="de-DE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de-DE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𝑎𝑥</m:t>
                        </m:r>
                        <m:r>
                          <a:rPr lang="de-DE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de-DE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66" name="Textfeld 65">
              <a:extLst>
                <a:ext uri="{FF2B5EF4-FFF2-40B4-BE49-F238E27FC236}">
                  <a16:creationId xmlns:a16="http://schemas.microsoft.com/office/drawing/2014/main" id="{FA62B0B3-E36C-4118-8215-B46FDF0AD4E3}"/>
                </a:ext>
              </a:extLst>
            </xdr:cNvPr>
            <xdr:cNvSpPr txBox="1"/>
          </xdr:nvSpPr>
          <xdr:spPr>
            <a:xfrm>
              <a:off x="5915120" y="65429052"/>
              <a:ext cx="1062086" cy="1928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𝑅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𝑣,𝑒𝑥,𝑘</a:t>
              </a:r>
              <a:r>
                <a:rPr lang="de-AT" sz="1200" b="0" i="0">
                  <a:latin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𝑅</a:t>
              </a:r>
              <a:r>
                <a:rPr lang="de-AT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_(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𝑣,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𝑥,𝑘</a:t>
              </a:r>
              <a:r>
                <a:rPr lang="de-AT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de-AT" sz="1200"/>
            </a:p>
          </xdr:txBody>
        </xdr:sp>
      </mc:Fallback>
    </mc:AlternateContent>
    <xdr:clientData/>
  </xdr:oneCellAnchor>
  <xdr:twoCellAnchor editAs="oneCell">
    <xdr:from>
      <xdr:col>1</xdr:col>
      <xdr:colOff>1894416</xdr:colOff>
      <xdr:row>273</xdr:row>
      <xdr:rowOff>0</xdr:rowOff>
    </xdr:from>
    <xdr:to>
      <xdr:col>4</xdr:col>
      <xdr:colOff>811163</xdr:colOff>
      <xdr:row>283</xdr:row>
      <xdr:rowOff>56687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A390B750-6547-08D3-B6A0-595642AE0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94416" y="68611750"/>
          <a:ext cx="3978755" cy="249085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273</xdr:row>
      <xdr:rowOff>0</xdr:rowOff>
    </xdr:from>
    <xdr:to>
      <xdr:col>11</xdr:col>
      <xdr:colOff>217690</xdr:colOff>
      <xdr:row>281</xdr:row>
      <xdr:rowOff>86296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863777F4-ED92-472B-9994-D434D57C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397750" y="68611750"/>
          <a:ext cx="4542040" cy="2027279"/>
        </a:xfrm>
        <a:prstGeom prst="rect">
          <a:avLst/>
        </a:prstGeom>
      </xdr:spPr>
    </xdr:pic>
    <xdr:clientData/>
  </xdr:twoCellAnchor>
  <xdr:oneCellAnchor>
    <xdr:from>
      <xdr:col>5</xdr:col>
      <xdr:colOff>16405</xdr:colOff>
      <xdr:row>284</xdr:row>
      <xdr:rowOff>139701</xdr:rowOff>
    </xdr:from>
    <xdr:ext cx="3221588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Textfeld 68">
              <a:extLst>
                <a:ext uri="{FF2B5EF4-FFF2-40B4-BE49-F238E27FC236}">
                  <a16:creationId xmlns:a16="http://schemas.microsoft.com/office/drawing/2014/main" id="{54CF527B-0733-4BA7-9067-9E2A33795528}"/>
                </a:ext>
              </a:extLst>
            </xdr:cNvPr>
            <xdr:cNvSpPr txBox="1"/>
          </xdr:nvSpPr>
          <xdr:spPr>
            <a:xfrm>
              <a:off x="5890155" y="71429034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69" name="Textfeld 68">
              <a:extLst>
                <a:ext uri="{FF2B5EF4-FFF2-40B4-BE49-F238E27FC236}">
                  <a16:creationId xmlns:a16="http://schemas.microsoft.com/office/drawing/2014/main" id="{54CF527B-0733-4BA7-9067-9E2A33795528}"/>
                </a:ext>
              </a:extLst>
            </xdr:cNvPr>
            <xdr:cNvSpPr txBox="1"/>
          </xdr:nvSpPr>
          <xdr:spPr>
            <a:xfrm>
              <a:off x="5890155" y="71429034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𝑎𝑥,𝑎,𝑅𝑘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=𝑘_𝑎𝑥∗𝑓_(𝑎𝑥,𝑘)∗𝑑∗𝑙_(𝑒𝑓,𝑎)∗(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25400</xdr:colOff>
      <xdr:row>286</xdr:row>
      <xdr:rowOff>122238</xdr:rowOff>
    </xdr:from>
    <xdr:ext cx="3221588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Textfeld 69">
              <a:extLst>
                <a:ext uri="{FF2B5EF4-FFF2-40B4-BE49-F238E27FC236}">
                  <a16:creationId xmlns:a16="http://schemas.microsoft.com/office/drawing/2014/main" id="{50750B2E-C224-4D28-83BA-FCD033E07CCD}"/>
                </a:ext>
              </a:extLst>
            </xdr:cNvPr>
            <xdr:cNvSpPr txBox="1"/>
          </xdr:nvSpPr>
          <xdr:spPr>
            <a:xfrm>
              <a:off x="5899150" y="71930155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𝑏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70" name="Textfeld 69">
              <a:extLst>
                <a:ext uri="{FF2B5EF4-FFF2-40B4-BE49-F238E27FC236}">
                  <a16:creationId xmlns:a16="http://schemas.microsoft.com/office/drawing/2014/main" id="{50750B2E-C224-4D28-83BA-FCD033E07CCD}"/>
                </a:ext>
              </a:extLst>
            </xdr:cNvPr>
            <xdr:cNvSpPr txBox="1"/>
          </xdr:nvSpPr>
          <xdr:spPr>
            <a:xfrm>
              <a:off x="5899150" y="71930155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𝑎𝑥,𝑏,𝑅𝑘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=𝑘_𝑎𝑥∗𝑓_(𝑎𝑥,𝑘)∗𝑑∗𝑙_(𝑒𝑓,𝑏)∗(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10583</xdr:colOff>
      <xdr:row>290</xdr:row>
      <xdr:rowOff>190500</xdr:rowOff>
    </xdr:from>
    <xdr:ext cx="4629794" cy="3802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Textfeld 70">
              <a:extLst>
                <a:ext uri="{FF2B5EF4-FFF2-40B4-BE49-F238E27FC236}">
                  <a16:creationId xmlns:a16="http://schemas.microsoft.com/office/drawing/2014/main" id="{6A3EAC4F-EA3F-4503-923D-08A428EFA2FE}"/>
                </a:ext>
              </a:extLst>
            </xdr:cNvPr>
            <xdr:cNvSpPr txBox="1"/>
          </xdr:nvSpPr>
          <xdr:spPr>
            <a:xfrm>
              <a:off x="5884333" y="72517000"/>
              <a:ext cx="4629794" cy="380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</a:rPr>
                      <m:t>=2∗</m:t>
                    </m:r>
                    <m:r>
                      <a:rPr lang="de-DE" sz="1200" b="0" i="1">
                        <a:latin typeface="Cambria Math" panose="02040503050406030204" pitchFamily="18" charset="0"/>
                      </a:rPr>
                      <m:t>𝑐𝑜𝑠</m:t>
                    </m:r>
                    <m:d>
                      <m:d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𝑙𝑜𝑎𝑑</m:t>
                            </m:r>
                          </m:sub>
                        </m:sSub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</m:sub>
                        </m:sSub>
                      </m:e>
                    </m:d>
                    <m:r>
                      <a:rPr lang="de-DE" sz="12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de-DE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𝑎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  <m:r>
                      <a:rPr lang="de-DE" sz="12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2∗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𝑐𝑜𝑠</m:t>
                    </m:r>
                    <m:d>
                      <m:d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𝑙𝑜𝑎𝑑</m:t>
                            </m:r>
                          </m:sub>
                        </m:s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𝛼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sub>
                        </m:sSub>
                      </m:e>
                    </m:d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f>
                      <m:f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𝑎𝑥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,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,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𝑅𝑘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de-AT" sz="1200"/>
            </a:p>
          </xdr:txBody>
        </xdr:sp>
      </mc:Choice>
      <mc:Fallback xmlns="">
        <xdr:sp macro="" textlink="">
          <xdr:nvSpPr>
            <xdr:cNvPr id="71" name="Textfeld 70">
              <a:extLst>
                <a:ext uri="{FF2B5EF4-FFF2-40B4-BE49-F238E27FC236}">
                  <a16:creationId xmlns:a16="http://schemas.microsoft.com/office/drawing/2014/main" id="{6A3EAC4F-EA3F-4503-923D-08A428EFA2FE}"/>
                </a:ext>
              </a:extLst>
            </xdr:cNvPr>
            <xdr:cNvSpPr txBox="1"/>
          </xdr:nvSpPr>
          <xdr:spPr>
            <a:xfrm>
              <a:off x="5884333" y="72517000"/>
              <a:ext cx="4629794" cy="380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200" b="0" i="0">
                  <a:latin typeface="Cambria Math" panose="02040503050406030204" pitchFamily="18" charset="0"/>
                </a:rPr>
                <a:t>𝑅</a:t>
              </a:r>
              <a:r>
                <a:rPr lang="de-AT" sz="1200" b="0" i="0">
                  <a:latin typeface="Cambria Math" panose="02040503050406030204" pitchFamily="18" charset="0"/>
                </a:rPr>
                <a:t>_(</a:t>
              </a:r>
              <a:r>
                <a:rPr lang="de-DE" sz="1200" b="0" i="0">
                  <a:latin typeface="Cambria Math" panose="02040503050406030204" pitchFamily="18" charset="0"/>
                </a:rPr>
                <a:t>𝑣,𝑎𝑥,𝑘</a:t>
              </a:r>
              <a:r>
                <a:rPr lang="de-AT" sz="1200" b="0" i="0">
                  <a:latin typeface="Cambria Math" panose="02040503050406030204" pitchFamily="18" charset="0"/>
                </a:rPr>
                <a:t>)</a:t>
              </a:r>
              <a:r>
                <a:rPr lang="de-DE" sz="1200" b="0" i="0">
                  <a:latin typeface="Cambria Math" panose="02040503050406030204" pitchFamily="18" charset="0"/>
                </a:rPr>
                <a:t>=2∗𝑐𝑜𝑠(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200" b="0" i="0">
                  <a:latin typeface="Cambria Math" panose="02040503050406030204" pitchFamily="18" charset="0"/>
                </a:rPr>
                <a:t>𝑙𝑜𝑎𝑑−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</a:t>
              </a:r>
              <a:r>
                <a:rPr lang="de-DE" sz="1200" b="0" i="0">
                  <a:latin typeface="Cambria Math" panose="02040503050406030204" pitchFamily="18" charset="0"/>
                </a:rPr>
                <a:t>1𝑎 )∗𝐹_(𝑎𝑥,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𝑎,𝑅𝑘)/√</a:t>
              </a:r>
              <a:r>
                <a:rPr lang="de-DE" sz="1200" b="0" i="0">
                  <a:latin typeface="Cambria Math" panose="02040503050406030204" pitchFamily="18" charset="0"/>
                </a:rPr>
                <a:t>2+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2∗𝑐𝑜𝑠(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𝛼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𝑙𝑜𝑎𝑑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−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𝛼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1𝑏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)∗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_(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𝑎𝑥,𝑏,𝑅𝑘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)/√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endParaRPr lang="de-AT" sz="1200"/>
            </a:p>
          </xdr:txBody>
        </xdr:sp>
      </mc:Fallback>
    </mc:AlternateContent>
    <xdr:clientData/>
  </xdr:oneCellAnchor>
  <xdr:oneCellAnchor>
    <xdr:from>
      <xdr:col>4</xdr:col>
      <xdr:colOff>476250</xdr:colOff>
      <xdr:row>293</xdr:row>
      <xdr:rowOff>31750</xdr:rowOff>
    </xdr:from>
    <xdr:ext cx="2383189" cy="2248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Textfeld 71">
              <a:extLst>
                <a:ext uri="{FF2B5EF4-FFF2-40B4-BE49-F238E27FC236}">
                  <a16:creationId xmlns:a16="http://schemas.microsoft.com/office/drawing/2014/main" id="{CF0EFDCE-F51E-4BE7-9A97-8B5ED4E0E992}"/>
                </a:ext>
              </a:extLst>
            </xdr:cNvPr>
            <xdr:cNvSpPr txBox="1"/>
          </xdr:nvSpPr>
          <xdr:spPr>
            <a:xfrm>
              <a:off x="5376333" y="73628250"/>
              <a:ext cx="238318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𝑐𝑒𝑛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72" name="Textfeld 71">
              <a:extLst>
                <a:ext uri="{FF2B5EF4-FFF2-40B4-BE49-F238E27FC236}">
                  <a16:creationId xmlns:a16="http://schemas.microsoft.com/office/drawing/2014/main" id="{CF0EFDCE-F51E-4BE7-9A97-8B5ED4E0E992}"/>
                </a:ext>
              </a:extLst>
            </xdr:cNvPr>
            <xdr:cNvSpPr txBox="1"/>
          </xdr:nvSpPr>
          <xdr:spPr>
            <a:xfrm>
              <a:off x="5376333" y="73628250"/>
              <a:ext cx="238318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𝑣,𝑐𝑒𝑛,𝑘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=𝑅_(𝑣,𝑎𝑥,𝑘)</a:t>
              </a:r>
              <a:endParaRPr lang="de-AT" sz="1400"/>
            </a:p>
          </xdr:txBody>
        </xdr:sp>
      </mc:Fallback>
    </mc:AlternateContent>
    <xdr:clientData/>
  </xdr:oneCellAnchor>
  <xdr:twoCellAnchor editAs="oneCell">
    <xdr:from>
      <xdr:col>1</xdr:col>
      <xdr:colOff>2402417</xdr:colOff>
      <xdr:row>299</xdr:row>
      <xdr:rowOff>10584</xdr:rowOff>
    </xdr:from>
    <xdr:to>
      <xdr:col>6</xdr:col>
      <xdr:colOff>1169550</xdr:colOff>
      <xdr:row>306</xdr:row>
      <xdr:rowOff>25400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2DD14C6-66A9-95E1-3181-2EFA1027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2417" y="75353334"/>
          <a:ext cx="6396658" cy="1725083"/>
        </a:xfrm>
        <a:prstGeom prst="rect">
          <a:avLst/>
        </a:prstGeom>
      </xdr:spPr>
    </xdr:pic>
    <xdr:clientData/>
  </xdr:twoCellAnchor>
  <xdr:oneCellAnchor>
    <xdr:from>
      <xdr:col>4</xdr:col>
      <xdr:colOff>796637</xdr:colOff>
      <xdr:row>309</xdr:row>
      <xdr:rowOff>25977</xdr:rowOff>
    </xdr:from>
    <xdr:ext cx="2383189" cy="2248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Textfeld 73">
              <a:extLst>
                <a:ext uri="{FF2B5EF4-FFF2-40B4-BE49-F238E27FC236}">
                  <a16:creationId xmlns:a16="http://schemas.microsoft.com/office/drawing/2014/main" id="{C7630CD9-5605-463E-8E40-65CD748D3A62}"/>
                </a:ext>
              </a:extLst>
            </xdr:cNvPr>
            <xdr:cNvSpPr txBox="1"/>
          </xdr:nvSpPr>
          <xdr:spPr>
            <a:xfrm>
              <a:off x="5696720" y="58223727"/>
              <a:ext cx="238318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𝑐𝑒𝑛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,0,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74" name="Textfeld 73">
              <a:extLst>
                <a:ext uri="{FF2B5EF4-FFF2-40B4-BE49-F238E27FC236}">
                  <a16:creationId xmlns:a16="http://schemas.microsoft.com/office/drawing/2014/main" id="{C7630CD9-5605-463E-8E40-65CD748D3A62}"/>
                </a:ext>
              </a:extLst>
            </xdr:cNvPr>
            <xdr:cNvSpPr txBox="1"/>
          </xdr:nvSpPr>
          <xdr:spPr>
            <a:xfrm>
              <a:off x="5696720" y="58223727"/>
              <a:ext cx="238318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𝑣,𝑐𝑒𝑛,𝑘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=𝑅_(𝑣,0,𝑘)+𝑅_(𝑣,𝑎𝑥,𝑘)</a:t>
              </a:r>
              <a:endParaRPr lang="de-AT" sz="1400"/>
            </a:p>
          </xdr:txBody>
        </xdr:sp>
      </mc:Fallback>
    </mc:AlternateContent>
    <xdr:clientData/>
  </xdr:oneCellAnchor>
  <xdr:twoCellAnchor editAs="oneCell">
    <xdr:from>
      <xdr:col>1</xdr:col>
      <xdr:colOff>2444750</xdr:colOff>
      <xdr:row>314</xdr:row>
      <xdr:rowOff>126999</xdr:rowOff>
    </xdr:from>
    <xdr:to>
      <xdr:col>4</xdr:col>
      <xdr:colOff>493237</xdr:colOff>
      <xdr:row>322</xdr:row>
      <xdr:rowOff>105833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8A863C8D-411A-535D-D6FD-65723EBD9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44750" y="79427916"/>
          <a:ext cx="3043820" cy="1926167"/>
        </a:xfrm>
        <a:prstGeom prst="rect">
          <a:avLst/>
        </a:prstGeom>
      </xdr:spPr>
    </xdr:pic>
    <xdr:clientData/>
  </xdr:twoCellAnchor>
  <xdr:oneCellAnchor>
    <xdr:from>
      <xdr:col>5</xdr:col>
      <xdr:colOff>21166</xdr:colOff>
      <xdr:row>323</xdr:row>
      <xdr:rowOff>158749</xdr:rowOff>
    </xdr:from>
    <xdr:ext cx="3221588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Textfeld 75">
              <a:extLst>
                <a:ext uri="{FF2B5EF4-FFF2-40B4-BE49-F238E27FC236}">
                  <a16:creationId xmlns:a16="http://schemas.microsoft.com/office/drawing/2014/main" id="{DA4340C7-B642-4EA5-90CE-7C1003BEFAEA}"/>
                </a:ext>
              </a:extLst>
            </xdr:cNvPr>
            <xdr:cNvSpPr txBox="1"/>
          </xdr:nvSpPr>
          <xdr:spPr>
            <a:xfrm>
              <a:off x="5894916" y="81650416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76" name="Textfeld 75">
              <a:extLst>
                <a:ext uri="{FF2B5EF4-FFF2-40B4-BE49-F238E27FC236}">
                  <a16:creationId xmlns:a16="http://schemas.microsoft.com/office/drawing/2014/main" id="{DA4340C7-B642-4EA5-90CE-7C1003BEFAEA}"/>
                </a:ext>
              </a:extLst>
            </xdr:cNvPr>
            <xdr:cNvSpPr txBox="1"/>
          </xdr:nvSpPr>
          <xdr:spPr>
            <a:xfrm>
              <a:off x="5894916" y="81650416"/>
              <a:ext cx="3221588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𝑎𝑥,𝑎,𝑅𝑘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=𝑘_𝑎𝑥∗𝑓_(𝑎𝑥,𝑘)∗𝑑∗𝑙_(𝑒𝑓,𝑎)∗(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40218</xdr:colOff>
      <xdr:row>327</xdr:row>
      <xdr:rowOff>161926</xdr:rowOff>
    </xdr:from>
    <xdr:ext cx="1643142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id="{113F8699-99BB-FED1-2CC3-E86F85BA1EAE}"/>
                </a:ext>
              </a:extLst>
            </xdr:cNvPr>
            <xdr:cNvSpPr txBox="1"/>
          </xdr:nvSpPr>
          <xdr:spPr>
            <a:xfrm>
              <a:off x="5913968" y="82659009"/>
              <a:ext cx="1643142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=2,5∗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id="{113F8699-99BB-FED1-2CC3-E86F85BA1EAE}"/>
                </a:ext>
              </a:extLst>
            </xdr:cNvPr>
            <xdr:cNvSpPr txBox="1"/>
          </xdr:nvSpPr>
          <xdr:spPr>
            <a:xfrm>
              <a:off x="5913968" y="82659009"/>
              <a:ext cx="1643142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𝑣,𝑒𝑥,𝑘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=2,5∗𝐹_(𝑎𝑥,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𝛼,𝑘)/√</a:t>
              </a:r>
              <a:r>
                <a:rPr lang="de-DE" sz="1400" b="0" i="0">
                  <a:latin typeface="Cambria Math" panose="02040503050406030204" pitchFamily="18" charset="0"/>
                </a:rPr>
                <a:t>2</a:t>
              </a:r>
              <a:endParaRPr lang="de-AT" sz="1400"/>
            </a:p>
          </xdr:txBody>
        </xdr:sp>
      </mc:Fallback>
    </mc:AlternateContent>
    <xdr:clientData/>
  </xdr:oneCellAnchor>
  <xdr:twoCellAnchor editAs="oneCell">
    <xdr:from>
      <xdr:col>1</xdr:col>
      <xdr:colOff>2413000</xdr:colOff>
      <xdr:row>338</xdr:row>
      <xdr:rowOff>232834</xdr:rowOff>
    </xdr:from>
    <xdr:to>
      <xdr:col>4</xdr:col>
      <xdr:colOff>412034</xdr:colOff>
      <xdr:row>346</xdr:row>
      <xdr:rowOff>3066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DDB5A803-FB90-0CEA-1BFC-92CC5C27D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13000" y="85693251"/>
          <a:ext cx="2988017" cy="1709098"/>
        </a:xfrm>
        <a:prstGeom prst="rect">
          <a:avLst/>
        </a:prstGeom>
      </xdr:spPr>
    </xdr:pic>
    <xdr:clientData/>
  </xdr:twoCellAnchor>
  <xdr:oneCellAnchor>
    <xdr:from>
      <xdr:col>4</xdr:col>
      <xdr:colOff>941917</xdr:colOff>
      <xdr:row>346</xdr:row>
      <xdr:rowOff>137584</xdr:rowOff>
    </xdr:from>
    <xdr:ext cx="3023520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feld 9">
              <a:extLst>
                <a:ext uri="{FF2B5EF4-FFF2-40B4-BE49-F238E27FC236}">
                  <a16:creationId xmlns:a16="http://schemas.microsoft.com/office/drawing/2014/main" id="{61993528-FD93-4A5C-BD81-242BD8C7E0BE}"/>
                </a:ext>
              </a:extLst>
            </xdr:cNvPr>
            <xdr:cNvSpPr txBox="1"/>
          </xdr:nvSpPr>
          <xdr:spPr>
            <a:xfrm>
              <a:off x="5842000" y="87545334"/>
              <a:ext cx="3023520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10" name="Textfeld 9">
              <a:extLst>
                <a:ext uri="{FF2B5EF4-FFF2-40B4-BE49-F238E27FC236}">
                  <a16:creationId xmlns:a16="http://schemas.microsoft.com/office/drawing/2014/main" id="{61993528-FD93-4A5C-BD81-242BD8C7E0BE}"/>
                </a:ext>
              </a:extLst>
            </xdr:cNvPr>
            <xdr:cNvSpPr txBox="1"/>
          </xdr:nvSpPr>
          <xdr:spPr>
            <a:xfrm>
              <a:off x="5842000" y="87545334"/>
              <a:ext cx="3023520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=𝑘_𝑎𝑥∗𝑓_(𝑎𝑥,𝑘)∗𝑑∗𝑙_𝑒𝑓∗(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50798</xdr:colOff>
      <xdr:row>349</xdr:row>
      <xdr:rowOff>177799</xdr:rowOff>
    </xdr:from>
    <xdr:ext cx="1346138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feld 10">
              <a:extLst>
                <a:ext uri="{FF2B5EF4-FFF2-40B4-BE49-F238E27FC236}">
                  <a16:creationId xmlns:a16="http://schemas.microsoft.com/office/drawing/2014/main" id="{1A8B326F-02D0-25B5-4F2D-EF31E86BF231}"/>
                </a:ext>
              </a:extLst>
            </xdr:cNvPr>
            <xdr:cNvSpPr txBox="1"/>
          </xdr:nvSpPr>
          <xdr:spPr>
            <a:xfrm>
              <a:off x="5924548" y="88347549"/>
              <a:ext cx="1346138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=2,5∗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11" name="Textfeld 10">
              <a:extLst>
                <a:ext uri="{FF2B5EF4-FFF2-40B4-BE49-F238E27FC236}">
                  <a16:creationId xmlns:a16="http://schemas.microsoft.com/office/drawing/2014/main" id="{1A8B326F-02D0-25B5-4F2D-EF31E86BF231}"/>
                </a:ext>
              </a:extLst>
            </xdr:cNvPr>
            <xdr:cNvSpPr txBox="1"/>
          </xdr:nvSpPr>
          <xdr:spPr>
            <a:xfrm>
              <a:off x="5924548" y="88347549"/>
              <a:ext cx="1346138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=2,5∗𝐹_(𝑎𝑥,𝑘)/√2</a:t>
              </a:r>
              <a:endParaRPr lang="de-AT" sz="1400"/>
            </a:p>
          </xdr:txBody>
        </xdr:sp>
      </mc:Fallback>
    </mc:AlternateContent>
    <xdr:clientData/>
  </xdr:oneCellAnchor>
  <xdr:twoCellAnchor editAs="oneCell">
    <xdr:from>
      <xdr:col>1</xdr:col>
      <xdr:colOff>2561166</xdr:colOff>
      <xdr:row>358</xdr:row>
      <xdr:rowOff>126999</xdr:rowOff>
    </xdr:from>
    <xdr:to>
      <xdr:col>5</xdr:col>
      <xdr:colOff>373240</xdr:colOff>
      <xdr:row>366</xdr:row>
      <xdr:rowOff>48683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0AC9D42-9C72-6F16-E61B-07B2A4C8F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61166" y="90804999"/>
          <a:ext cx="3838224" cy="1862667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367</xdr:row>
      <xdr:rowOff>158751</xdr:rowOff>
    </xdr:from>
    <xdr:ext cx="3023520" cy="411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feld 12">
              <a:extLst>
                <a:ext uri="{FF2B5EF4-FFF2-40B4-BE49-F238E27FC236}">
                  <a16:creationId xmlns:a16="http://schemas.microsoft.com/office/drawing/2014/main" id="{D0174898-494A-4AAD-9E8F-7F2C14F72701}"/>
                </a:ext>
              </a:extLst>
            </xdr:cNvPr>
            <xdr:cNvSpPr txBox="1"/>
          </xdr:nvSpPr>
          <xdr:spPr>
            <a:xfrm>
              <a:off x="5873750" y="93027501"/>
              <a:ext cx="3023520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𝑙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𝑒𝑓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de-DE" sz="1400" b="0" i="1">
                                        <a:latin typeface="Cambria Math" panose="02040503050406030204" pitchFamily="18" charset="0"/>
                                      </a:rPr>
                                      <m:t>𝑘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de-DE" sz="1400" b="0" i="1">
                                    <a:latin typeface="Cambria Math" panose="02040503050406030204" pitchFamily="18" charset="0"/>
                                  </a:rPr>
                                  <m:t>350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0,8</m:t>
                        </m:r>
                      </m:sup>
                    </m:sSup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13" name="Textfeld 12">
              <a:extLst>
                <a:ext uri="{FF2B5EF4-FFF2-40B4-BE49-F238E27FC236}">
                  <a16:creationId xmlns:a16="http://schemas.microsoft.com/office/drawing/2014/main" id="{D0174898-494A-4AAD-9E8F-7F2C14F72701}"/>
                </a:ext>
              </a:extLst>
            </xdr:cNvPr>
            <xdr:cNvSpPr txBox="1"/>
          </xdr:nvSpPr>
          <xdr:spPr>
            <a:xfrm>
              <a:off x="5873750" y="93027501"/>
              <a:ext cx="3023520" cy="411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de-DE" sz="1400" b="0" i="0">
                  <a:latin typeface="Cambria Math" panose="02040503050406030204" pitchFamily="18" charset="0"/>
                </a:rPr>
                <a:t>𝐹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𝑎𝑥,𝑘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=𝑘_𝑎𝑥∗𝑓_(𝑎𝑥,𝑘)∗𝑑∗𝑙_𝑒𝑓∗(</a:t>
              </a:r>
              <a:r>
                <a:rPr lang="de-D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de-DE" sz="1400" b="0" i="0">
                  <a:latin typeface="Cambria Math" panose="02040503050406030204" pitchFamily="18" charset="0"/>
                </a:rPr>
                <a:t>𝑘/350)^0,8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74084</xdr:colOff>
      <xdr:row>369</xdr:row>
      <xdr:rowOff>148168</xdr:rowOff>
    </xdr:from>
    <xdr:ext cx="1399678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feld 13">
              <a:extLst>
                <a:ext uri="{FF2B5EF4-FFF2-40B4-BE49-F238E27FC236}">
                  <a16:creationId xmlns:a16="http://schemas.microsoft.com/office/drawing/2014/main" id="{5D27FEF4-A029-4F59-B9EE-3CDD4E698A38}"/>
                </a:ext>
              </a:extLst>
            </xdr:cNvPr>
            <xdr:cNvSpPr txBox="1"/>
          </xdr:nvSpPr>
          <xdr:spPr>
            <a:xfrm>
              <a:off x="5947834" y="93535501"/>
              <a:ext cx="1399678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=2∗</m:t>
                    </m:r>
                    <m:f>
                      <m:f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e>
                          <m:sub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𝑎𝑥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e-DE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14" name="Textfeld 13">
              <a:extLst>
                <a:ext uri="{FF2B5EF4-FFF2-40B4-BE49-F238E27FC236}">
                  <a16:creationId xmlns:a16="http://schemas.microsoft.com/office/drawing/2014/main" id="{5D27FEF4-A029-4F59-B9EE-3CDD4E698A38}"/>
                </a:ext>
              </a:extLst>
            </xdr:cNvPr>
            <xdr:cNvSpPr txBox="1"/>
          </xdr:nvSpPr>
          <xdr:spPr>
            <a:xfrm>
              <a:off x="5947834" y="93535501"/>
              <a:ext cx="1399678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𝑣,𝑎𝑥,𝑘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=2∗𝐹_(𝑎𝑥,𝑘)/√2</a:t>
              </a:r>
              <a:endParaRPr lang="de-AT" sz="1400"/>
            </a:p>
          </xdr:txBody>
        </xdr:sp>
      </mc:Fallback>
    </mc:AlternateContent>
    <xdr:clientData/>
  </xdr:oneCellAnchor>
  <xdr:oneCellAnchor>
    <xdr:from>
      <xdr:col>5</xdr:col>
      <xdr:colOff>84667</xdr:colOff>
      <xdr:row>373</xdr:row>
      <xdr:rowOff>31750</xdr:rowOff>
    </xdr:from>
    <xdr:ext cx="1470659" cy="2248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xtfeld 23">
              <a:extLst>
                <a:ext uri="{FF2B5EF4-FFF2-40B4-BE49-F238E27FC236}">
                  <a16:creationId xmlns:a16="http://schemas.microsoft.com/office/drawing/2014/main" id="{B71FDF7D-8615-45C6-86A4-52F72D4E1842}"/>
                </a:ext>
              </a:extLst>
            </xdr:cNvPr>
            <xdr:cNvSpPr txBox="1"/>
          </xdr:nvSpPr>
          <xdr:spPr>
            <a:xfrm>
              <a:off x="5958417" y="94424500"/>
              <a:ext cx="147065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A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𝑐𝑒𝑛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45,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de-DE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e-D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𝑎𝑥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de-DE" sz="1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de-AT" sz="1400"/>
            </a:p>
          </xdr:txBody>
        </xdr:sp>
      </mc:Choice>
      <mc:Fallback xmlns="">
        <xdr:sp macro="" textlink="">
          <xdr:nvSpPr>
            <xdr:cNvPr id="24" name="Textfeld 23">
              <a:extLst>
                <a:ext uri="{FF2B5EF4-FFF2-40B4-BE49-F238E27FC236}">
                  <a16:creationId xmlns:a16="http://schemas.microsoft.com/office/drawing/2014/main" id="{B71FDF7D-8615-45C6-86A4-52F72D4E1842}"/>
                </a:ext>
              </a:extLst>
            </xdr:cNvPr>
            <xdr:cNvSpPr txBox="1"/>
          </xdr:nvSpPr>
          <xdr:spPr>
            <a:xfrm>
              <a:off x="5958417" y="94424500"/>
              <a:ext cx="1470659" cy="2248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400" b="0" i="0">
                  <a:latin typeface="Cambria Math" panose="02040503050406030204" pitchFamily="18" charset="0"/>
                </a:rPr>
                <a:t>𝑅</a:t>
              </a:r>
              <a:r>
                <a:rPr lang="de-AT" sz="1400" b="0" i="0">
                  <a:latin typeface="Cambria Math" panose="02040503050406030204" pitchFamily="18" charset="0"/>
                </a:rPr>
                <a:t>_(</a:t>
              </a:r>
              <a:r>
                <a:rPr lang="de-DE" sz="1400" b="0" i="0">
                  <a:latin typeface="Cambria Math" panose="02040503050406030204" pitchFamily="18" charset="0"/>
                </a:rPr>
                <a:t>𝑣,𝑐𝑒𝑛45,𝑘</a:t>
              </a:r>
              <a:r>
                <a:rPr lang="de-AT" sz="1400" b="0" i="0">
                  <a:latin typeface="Cambria Math" panose="02040503050406030204" pitchFamily="18" charset="0"/>
                </a:rPr>
                <a:t>)</a:t>
              </a:r>
              <a:r>
                <a:rPr lang="de-DE" sz="1400" b="0" i="0">
                  <a:latin typeface="Cambria Math" panose="02040503050406030204" pitchFamily="18" charset="0"/>
                </a:rPr>
                <a:t>=𝑅_(𝑣,𝑎𝑥,𝑘)</a:t>
              </a:r>
              <a:endParaRPr lang="de-AT" sz="14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D562D-5852-4D75-9D8E-DDCAB8D93903}">
  <dimension ref="A1:N440"/>
  <sheetViews>
    <sheetView tabSelected="1" view="pageBreakPreview" topLeftCell="B334" zoomScaleNormal="100" zoomScaleSheetLayoutView="100" zoomScalePageLayoutView="90" workbookViewId="0">
      <selection activeCell="C183" sqref="C183"/>
    </sheetView>
  </sheetViews>
  <sheetFormatPr baseColWidth="10" defaultRowHeight="14.5" x14ac:dyDescent="0.35"/>
  <cols>
    <col min="1" max="1" width="11.453125" hidden="1" customWidth="1"/>
    <col min="2" max="2" width="40.453125" customWidth="1"/>
    <col min="3" max="3" width="18.1796875" customWidth="1"/>
    <col min="5" max="5" width="14.54296875" customWidth="1"/>
    <col min="6" max="6" width="21.26953125" customWidth="1"/>
    <col min="7" max="7" width="20" customWidth="1"/>
    <col min="8" max="8" width="6.453125" customWidth="1"/>
    <col min="9" max="9" width="7" customWidth="1"/>
    <col min="11" max="11" width="15.54296875" customWidth="1"/>
    <col min="12" max="12" width="18.26953125" customWidth="1"/>
    <col min="13" max="13" width="7.54296875" customWidth="1"/>
    <col min="21" max="21" width="26.81640625" customWidth="1"/>
  </cols>
  <sheetData>
    <row r="1" spans="2:14" ht="38" x14ac:dyDescent="0.35">
      <c r="B1" s="39" t="s">
        <v>3</v>
      </c>
      <c r="C1" s="39"/>
      <c r="D1" s="39"/>
      <c r="E1" s="39"/>
      <c r="F1" s="39"/>
      <c r="G1" s="39"/>
      <c r="H1" s="39"/>
      <c r="I1" s="39"/>
      <c r="J1" s="39"/>
      <c r="K1" s="39"/>
      <c r="L1" s="39"/>
    </row>
    <row r="3" spans="2:14" ht="24.75" customHeight="1" thickBot="1" x14ac:dyDescent="0.5">
      <c r="D3" s="9"/>
    </row>
    <row r="4" spans="2:14" ht="24.75" customHeight="1" thickBot="1" x14ac:dyDescent="0.4">
      <c r="D4" s="3"/>
      <c r="E4" s="13" t="s">
        <v>0</v>
      </c>
    </row>
    <row r="5" spans="2:14" ht="24.75" customHeight="1" thickBot="1" x14ac:dyDescent="0.4">
      <c r="D5" s="4"/>
      <c r="E5" s="13" t="s">
        <v>1</v>
      </c>
    </row>
    <row r="6" spans="2:14" ht="24.75" customHeight="1" x14ac:dyDescent="0.45">
      <c r="D6" s="9"/>
    </row>
    <row r="7" spans="2:14" ht="24.75" customHeight="1" x14ac:dyDescent="0.45">
      <c r="D7" s="9"/>
      <c r="N7" s="2"/>
    </row>
    <row r="8" spans="2:14" ht="24.75" customHeight="1" x14ac:dyDescent="0.45">
      <c r="B8" s="9" t="s">
        <v>6</v>
      </c>
      <c r="C8" s="31">
        <v>6</v>
      </c>
      <c r="D8" s="9"/>
    </row>
    <row r="9" spans="2:14" ht="24.75" customHeight="1" x14ac:dyDescent="0.55000000000000004">
      <c r="B9" s="9" t="s">
        <v>20</v>
      </c>
      <c r="C9" s="31">
        <v>40</v>
      </c>
      <c r="D9" s="9"/>
      <c r="N9" s="2"/>
    </row>
    <row r="10" spans="2:14" ht="24.75" customHeight="1" x14ac:dyDescent="0.55000000000000004">
      <c r="B10" s="9" t="s">
        <v>22</v>
      </c>
      <c r="C10" s="31">
        <f>IF(C9=40,25,20)</f>
        <v>25</v>
      </c>
      <c r="D10" s="9"/>
    </row>
    <row r="11" spans="2:14" ht="24.75" customHeight="1" x14ac:dyDescent="0.45">
      <c r="D11" s="9"/>
      <c r="G11" s="6"/>
      <c r="N11" s="2"/>
    </row>
    <row r="12" spans="2:14" ht="24.75" customHeight="1" x14ac:dyDescent="0.45">
      <c r="D12" s="9"/>
      <c r="E12" s="5"/>
      <c r="F12" s="5"/>
      <c r="G12" s="6"/>
      <c r="N12" s="2"/>
    </row>
    <row r="13" spans="2:14" ht="24.75" customHeight="1" x14ac:dyDescent="0.45">
      <c r="D13" s="9"/>
      <c r="E13" s="5"/>
      <c r="F13" s="5"/>
      <c r="G13" s="6"/>
      <c r="N13" s="2"/>
    </row>
    <row r="14" spans="2:14" ht="24.75" customHeight="1" x14ac:dyDescent="0.45">
      <c r="D14" s="9"/>
      <c r="E14" s="5"/>
      <c r="F14" s="5"/>
      <c r="G14" s="6"/>
      <c r="N14" s="2"/>
    </row>
    <row r="15" spans="2:14" ht="24.75" customHeight="1" x14ac:dyDescent="0.45">
      <c r="D15" s="9"/>
      <c r="E15" s="5"/>
      <c r="F15" s="5"/>
      <c r="G15" s="6"/>
      <c r="N15" s="2"/>
    </row>
    <row r="16" spans="2:14" ht="24.75" customHeight="1" x14ac:dyDescent="0.45">
      <c r="D16" s="9"/>
      <c r="E16" s="5"/>
      <c r="F16" s="5"/>
      <c r="G16" s="6"/>
      <c r="N16" s="2"/>
    </row>
    <row r="17" spans="2:14" ht="24.75" customHeight="1" x14ac:dyDescent="0.45">
      <c r="D17" s="9"/>
      <c r="E17" s="5"/>
      <c r="F17" s="5"/>
      <c r="G17" s="6"/>
      <c r="N17" s="2"/>
    </row>
    <row r="18" spans="2:14" ht="17.25" customHeight="1" x14ac:dyDescent="0.35">
      <c r="E18" s="5"/>
      <c r="F18" s="5"/>
      <c r="G18" s="6"/>
      <c r="N18" s="2"/>
    </row>
    <row r="19" spans="2:14" ht="17.25" customHeight="1" x14ac:dyDescent="0.35">
      <c r="E19" s="5"/>
      <c r="F19" s="5"/>
      <c r="G19" s="6"/>
      <c r="N19" s="2"/>
    </row>
    <row r="20" spans="2:14" ht="17.25" customHeight="1" x14ac:dyDescent="0.35"/>
    <row r="21" spans="2:14" ht="17.25" customHeight="1" x14ac:dyDescent="0.35"/>
    <row r="22" spans="2:14" ht="17.25" customHeight="1" x14ac:dyDescent="0.35">
      <c r="D22" t="s">
        <v>2</v>
      </c>
    </row>
    <row r="26" spans="2:14" ht="20.5" x14ac:dyDescent="0.55000000000000004">
      <c r="B26" s="9" t="s">
        <v>27</v>
      </c>
      <c r="C26" s="32">
        <v>11.4</v>
      </c>
    </row>
    <row r="30" spans="2:14" ht="15" customHeight="1" x14ac:dyDescent="0.35"/>
    <row r="43" spans="2:7" ht="20.5" x14ac:dyDescent="0.55000000000000004">
      <c r="B43" s="8" t="s">
        <v>8</v>
      </c>
      <c r="C43" s="33">
        <v>90</v>
      </c>
      <c r="F43" s="8" t="s">
        <v>9</v>
      </c>
      <c r="G43" s="10">
        <f>(0.082*(1-0.01*C9)*MIN(C46,C47))/((1.35+0.015*C9)*(SIN(RADIANS(C43)))^2+(COS(RADIANS(C43)))^2)</f>
        <v>9.7138461538461538</v>
      </c>
    </row>
    <row r="44" spans="2:7" ht="20.5" x14ac:dyDescent="0.55000000000000004">
      <c r="B44" s="8" t="s">
        <v>10</v>
      </c>
      <c r="C44" s="33">
        <v>0</v>
      </c>
      <c r="F44" s="8" t="s">
        <v>11</v>
      </c>
      <c r="G44" s="10">
        <f>(0.082*(1-0.01*C9)*MIN(C46,C47))/((1.35+0.015*C9)*(SIN(RADIANS(C44)))^2+(COS(RADIANS(C44)))^2)</f>
        <v>18.942</v>
      </c>
    </row>
    <row r="45" spans="2:7" ht="20.5" x14ac:dyDescent="0.55000000000000004">
      <c r="B45" s="8" t="s">
        <v>12</v>
      </c>
      <c r="C45" s="33">
        <v>0</v>
      </c>
      <c r="F45" s="8" t="s">
        <v>13</v>
      </c>
      <c r="G45" s="10">
        <f>(0.082*(1-0.01*C9)*MIN(C46,C47))/((1.35+0.015*C9)*(SIN(RADIANS(C45)))^2+(COS(RADIANS(C45)))^2)</f>
        <v>18.942</v>
      </c>
    </row>
    <row r="46" spans="2:7" ht="20.5" x14ac:dyDescent="0.55000000000000004">
      <c r="B46" s="9" t="s">
        <v>4</v>
      </c>
      <c r="C46" s="34">
        <v>385</v>
      </c>
      <c r="F46" s="8" t="s">
        <v>14</v>
      </c>
      <c r="G46" s="10">
        <f>(0.082*(1-0.01*C9)*MIN(C46,C47))/((1.35+0.015*C9)*(SIN(RADIANS(45)))^2+(COS(RADIANS(45)))^2)</f>
        <v>12.842033898305084</v>
      </c>
    </row>
    <row r="47" spans="2:7" ht="18.5" x14ac:dyDescent="0.45">
      <c r="B47" s="9" t="s">
        <v>5</v>
      </c>
      <c r="C47" s="34">
        <v>385</v>
      </c>
      <c r="F47" s="36" t="s">
        <v>28</v>
      </c>
      <c r="G47" s="11">
        <f>IF(F47="MyRk HK norm; C1 ",0.15*600*C8^2.6,0.15*350*C8^2.6)</f>
        <v>9493.7056071306088</v>
      </c>
    </row>
    <row r="48" spans="2:7" ht="20.5" x14ac:dyDescent="0.55000000000000004">
      <c r="B48" s="9" t="s">
        <v>15</v>
      </c>
      <c r="C48" s="35">
        <v>93</v>
      </c>
      <c r="F48" s="9" t="s">
        <v>16</v>
      </c>
      <c r="G48" s="12">
        <f>2.3*SQRT(G47*G46*C8)</f>
        <v>1967.1534886923571</v>
      </c>
    </row>
    <row r="49" spans="2:9" ht="20.5" x14ac:dyDescent="0.55000000000000004">
      <c r="B49" s="9" t="s">
        <v>17</v>
      </c>
      <c r="C49" s="35">
        <v>93</v>
      </c>
      <c r="F49" s="9" t="s">
        <v>18</v>
      </c>
      <c r="G49" s="12">
        <f>2.3*SQRT(G47*G46*C8)</f>
        <v>1967.1534886923571</v>
      </c>
    </row>
    <row r="50" spans="2:9" ht="20.5" x14ac:dyDescent="0.55000000000000004">
      <c r="B50" s="8" t="s">
        <v>23</v>
      </c>
      <c r="C50" s="33">
        <v>22.5</v>
      </c>
      <c r="F50" s="9" t="s">
        <v>19</v>
      </c>
      <c r="G50" s="12">
        <f>1*C26*C8*C48*(MIN(C46,C47)/350)^0.8</f>
        <v>6865.2000725153057</v>
      </c>
    </row>
    <row r="51" spans="2:9" ht="20.5" x14ac:dyDescent="0.55000000000000004">
      <c r="B51" s="9" t="s">
        <v>24</v>
      </c>
      <c r="C51" s="33">
        <v>67.5</v>
      </c>
      <c r="F51" s="9" t="s">
        <v>21</v>
      </c>
      <c r="G51" s="12">
        <f>1*C26*C8*C49*(MIN(C46,C47)/350)^0.8</f>
        <v>6865.2000725153057</v>
      </c>
      <c r="H51" s="1"/>
      <c r="I51" s="1"/>
    </row>
    <row r="52" spans="2:9" ht="20.5" x14ac:dyDescent="0.55000000000000004">
      <c r="B52" s="9" t="s">
        <v>25</v>
      </c>
      <c r="C52" s="33">
        <v>69.099999999999994</v>
      </c>
    </row>
    <row r="53" spans="2:9" ht="20.5" x14ac:dyDescent="0.55000000000000004">
      <c r="B53" s="9" t="s">
        <v>26</v>
      </c>
      <c r="C53" s="33">
        <v>47.3</v>
      </c>
    </row>
    <row r="71" spans="2:12" x14ac:dyDescent="0.35">
      <c r="C71" s="7"/>
    </row>
    <row r="72" spans="2:12" ht="18.75" customHeight="1" x14ac:dyDescent="0.35">
      <c r="B72" s="39" t="s">
        <v>30</v>
      </c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2:12" ht="18.75" customHeight="1" x14ac:dyDescent="0.35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  <row r="87" spans="2:12" ht="18.5" x14ac:dyDescent="0.45">
      <c r="B87" s="9" t="s">
        <v>35</v>
      </c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2:12" ht="18.5" x14ac:dyDescent="0.45">
      <c r="D88" s="9"/>
      <c r="E88" s="9"/>
      <c r="F88" s="9"/>
      <c r="G88" s="9"/>
      <c r="H88" s="9"/>
      <c r="I88" s="9"/>
      <c r="J88" s="9"/>
      <c r="K88" s="9"/>
      <c r="L88" s="9"/>
    </row>
    <row r="89" spans="2:12" ht="20.5" x14ac:dyDescent="0.55000000000000004">
      <c r="B89" s="9" t="s">
        <v>31</v>
      </c>
      <c r="C89" s="12">
        <f>G50</f>
        <v>6865.2000725153057</v>
      </c>
      <c r="D89" s="9"/>
      <c r="E89" s="9"/>
      <c r="H89" s="9"/>
      <c r="I89" s="9"/>
      <c r="J89" s="9"/>
      <c r="L89" s="29">
        <v>5</v>
      </c>
    </row>
    <row r="90" spans="2:12" ht="18.5" x14ac:dyDescent="0.45">
      <c r="B90" s="9"/>
      <c r="C90" s="9"/>
      <c r="D90" s="9"/>
      <c r="E90" s="9"/>
      <c r="F90" s="9"/>
      <c r="G90" s="9"/>
      <c r="H90" s="9"/>
      <c r="I90" s="9"/>
      <c r="J90" s="9"/>
      <c r="L90" s="29"/>
    </row>
    <row r="91" spans="2:12" ht="20.5" x14ac:dyDescent="0.55000000000000004">
      <c r="B91" s="9" t="s">
        <v>32</v>
      </c>
      <c r="C91" s="12">
        <f>G51</f>
        <v>6865.2000725153057</v>
      </c>
      <c r="D91" s="9"/>
      <c r="E91" s="9"/>
      <c r="F91" s="9"/>
      <c r="G91" s="9"/>
      <c r="H91" s="9"/>
      <c r="I91" s="9"/>
      <c r="J91" s="9"/>
      <c r="L91" s="29"/>
    </row>
    <row r="92" spans="2:12" ht="18.5" x14ac:dyDescent="0.45">
      <c r="B92" s="9"/>
      <c r="C92" s="9"/>
      <c r="D92" s="9"/>
      <c r="E92" s="9"/>
      <c r="F92" s="9"/>
      <c r="G92" s="9"/>
      <c r="I92" s="9"/>
      <c r="J92" s="9"/>
      <c r="L92" s="29">
        <v>6</v>
      </c>
    </row>
    <row r="93" spans="2:12" ht="18.5" x14ac:dyDescent="0.45">
      <c r="B93" s="9" t="s">
        <v>33</v>
      </c>
      <c r="C93" s="9"/>
      <c r="D93" s="9"/>
      <c r="E93" s="9"/>
      <c r="F93" s="9"/>
      <c r="G93" s="9"/>
      <c r="H93" s="9"/>
      <c r="I93" s="9"/>
      <c r="J93" s="9"/>
      <c r="L93" s="29"/>
    </row>
    <row r="94" spans="2:12" ht="18.5" x14ac:dyDescent="0.45">
      <c r="B94" s="9"/>
      <c r="C94" s="9"/>
      <c r="D94" s="9"/>
      <c r="E94" s="9"/>
      <c r="F94" s="9"/>
      <c r="G94" s="9"/>
      <c r="H94" s="9"/>
      <c r="I94" s="9"/>
      <c r="J94" s="9"/>
      <c r="L94" s="29"/>
    </row>
    <row r="95" spans="2:12" ht="20.5" x14ac:dyDescent="0.55000000000000004">
      <c r="B95" s="9" t="s">
        <v>34</v>
      </c>
      <c r="C95" s="12">
        <f>2*COS(RADIANS(C50))*C89/SQRT(2)+2*COS(RADIANS(C51))*C91/SQRT(2)</f>
        <v>12685.235667183784</v>
      </c>
      <c r="D95" s="9"/>
      <c r="E95" s="9"/>
      <c r="F95" s="9"/>
      <c r="G95" s="9"/>
      <c r="H95" s="9"/>
      <c r="I95" s="9"/>
      <c r="J95" s="9"/>
      <c r="L95" s="29"/>
    </row>
    <row r="96" spans="2:12" ht="18.5" x14ac:dyDescent="0.45">
      <c r="B96" s="9"/>
      <c r="C96" s="9"/>
      <c r="D96" s="9"/>
      <c r="E96" s="9"/>
      <c r="F96" s="9"/>
      <c r="G96" s="9"/>
      <c r="H96" s="9"/>
      <c r="I96" s="9"/>
      <c r="J96" s="9"/>
      <c r="L96" s="29"/>
    </row>
    <row r="97" spans="1:12" ht="18.5" x14ac:dyDescent="0.45">
      <c r="B97" s="9" t="s">
        <v>36</v>
      </c>
      <c r="C97" s="9"/>
      <c r="D97" s="9"/>
      <c r="E97" s="9"/>
      <c r="F97" s="9"/>
      <c r="G97" s="9"/>
      <c r="H97" s="9"/>
      <c r="I97" s="9"/>
      <c r="J97" s="9"/>
      <c r="L97" s="29"/>
    </row>
    <row r="98" spans="1:12" ht="18.5" x14ac:dyDescent="0.45">
      <c r="B98" s="9"/>
      <c r="C98" s="9"/>
      <c r="D98" s="9"/>
      <c r="E98" s="9"/>
      <c r="F98" s="9"/>
      <c r="G98" s="9"/>
      <c r="H98" s="9"/>
      <c r="I98" s="9"/>
      <c r="J98" s="9"/>
      <c r="L98" s="29"/>
    </row>
    <row r="99" spans="1:12" ht="20.5" x14ac:dyDescent="0.55000000000000004">
      <c r="B99" s="8" t="s">
        <v>11</v>
      </c>
      <c r="C99" s="10">
        <f>G44</f>
        <v>18.942</v>
      </c>
      <c r="D99" s="9"/>
      <c r="E99" s="9"/>
      <c r="F99" s="9"/>
      <c r="G99" s="9"/>
      <c r="H99" s="9"/>
      <c r="I99" s="9"/>
      <c r="J99" s="9"/>
      <c r="L99" s="29">
        <v>3</v>
      </c>
    </row>
    <row r="100" spans="1:12" ht="18.5" x14ac:dyDescent="0.45">
      <c r="C100" s="9"/>
      <c r="D100" s="9"/>
      <c r="E100" s="9"/>
      <c r="F100" s="9"/>
      <c r="G100" s="9"/>
      <c r="H100" s="9"/>
      <c r="I100" s="9"/>
      <c r="J100" s="9"/>
      <c r="L100" s="29"/>
    </row>
    <row r="101" spans="1:12" ht="20.5" x14ac:dyDescent="0.55000000000000004">
      <c r="B101" s="8" t="s">
        <v>13</v>
      </c>
      <c r="C101" s="10">
        <f>G45</f>
        <v>18.942</v>
      </c>
      <c r="D101" s="9"/>
      <c r="E101" s="9"/>
      <c r="F101" s="9"/>
      <c r="G101" s="9"/>
      <c r="H101" s="9"/>
      <c r="I101" s="9"/>
      <c r="J101" s="9"/>
      <c r="L101" s="29">
        <v>4</v>
      </c>
    </row>
    <row r="102" spans="1:12" ht="18.5" x14ac:dyDescent="0.45">
      <c r="B102" s="9"/>
      <c r="C102" s="9"/>
      <c r="D102" s="9"/>
      <c r="E102" s="9"/>
      <c r="F102" s="9"/>
      <c r="G102" s="9"/>
      <c r="H102" s="9"/>
      <c r="I102" s="9"/>
      <c r="J102" s="9"/>
      <c r="L102" s="29"/>
    </row>
    <row r="103" spans="1:12" ht="18.5" x14ac:dyDescent="0.45">
      <c r="B103" s="9"/>
      <c r="C103" s="9"/>
      <c r="D103" s="9"/>
      <c r="E103" s="9"/>
      <c r="F103" s="9"/>
      <c r="G103" s="9"/>
      <c r="H103" s="9"/>
      <c r="I103" s="9"/>
      <c r="J103" s="9"/>
      <c r="L103" s="29"/>
    </row>
    <row r="104" spans="1:12" ht="18.5" x14ac:dyDescent="0.45">
      <c r="D104" s="9"/>
      <c r="E104" s="9"/>
      <c r="F104" s="9"/>
      <c r="G104" s="9"/>
      <c r="H104" s="9"/>
      <c r="I104" s="9"/>
      <c r="J104" s="9"/>
      <c r="L104" s="29"/>
    </row>
    <row r="105" spans="1:12" ht="20.5" x14ac:dyDescent="0.55000000000000004">
      <c r="B105" s="9" t="s">
        <v>37</v>
      </c>
      <c r="C105" s="12">
        <f>0.5*C9*C10*MIN(C99,C101)</f>
        <v>9471</v>
      </c>
      <c r="D105" s="9"/>
      <c r="E105" s="9"/>
      <c r="F105" s="9"/>
      <c r="G105" s="9"/>
      <c r="H105" s="9"/>
      <c r="I105" s="9"/>
      <c r="J105" s="9"/>
      <c r="L105" s="29">
        <v>2</v>
      </c>
    </row>
    <row r="106" spans="1:12" ht="18.5" x14ac:dyDescent="0.45">
      <c r="B106" s="9"/>
      <c r="C106" s="9"/>
      <c r="D106" s="9"/>
      <c r="E106" s="9"/>
      <c r="F106" s="9"/>
      <c r="G106" s="9"/>
      <c r="H106" s="9"/>
      <c r="I106" s="9"/>
      <c r="J106" s="9"/>
      <c r="L106" s="29"/>
    </row>
    <row r="107" spans="1:12" ht="19" thickBot="1" x14ac:dyDescent="0.5">
      <c r="D107" s="9"/>
      <c r="E107" s="9"/>
      <c r="F107" s="9"/>
      <c r="G107" s="9"/>
      <c r="H107" s="9"/>
      <c r="I107" s="9"/>
      <c r="J107" s="9"/>
      <c r="L107" s="29"/>
    </row>
    <row r="108" spans="1:12" ht="24" x14ac:dyDescent="0.65">
      <c r="B108" s="15" t="s">
        <v>39</v>
      </c>
      <c r="C108" s="16">
        <f>C105+C95</f>
        <v>22156.235667183784</v>
      </c>
      <c r="D108" s="9"/>
      <c r="E108" s="9"/>
      <c r="F108" s="9"/>
      <c r="G108" s="9"/>
      <c r="H108" s="9"/>
      <c r="I108" s="9"/>
      <c r="J108" s="9"/>
      <c r="L108" s="29">
        <v>1</v>
      </c>
    </row>
    <row r="109" spans="1:12" ht="21.5" thickBot="1" x14ac:dyDescent="0.55000000000000004">
      <c r="B109" s="17"/>
      <c r="C109" s="18">
        <f>C108/1000</f>
        <v>22.156235667183783</v>
      </c>
      <c r="D109" s="9"/>
      <c r="E109" s="9"/>
      <c r="F109" s="9"/>
      <c r="G109" s="9"/>
      <c r="H109" s="9"/>
      <c r="I109" s="9"/>
      <c r="J109" s="9"/>
      <c r="K109" s="28"/>
      <c r="L109" s="9"/>
    </row>
    <row r="110" spans="1:12" ht="19" thickBot="1" x14ac:dyDescent="0.5">
      <c r="B110" s="25"/>
      <c r="C110" s="25"/>
      <c r="L110" s="9"/>
    </row>
    <row r="111" spans="1:12" ht="41.25" customHeight="1" x14ac:dyDescent="0.35">
      <c r="A111" s="40" t="s">
        <v>40</v>
      </c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</row>
    <row r="112" spans="1:12" ht="15" customHeight="1" x14ac:dyDescent="0.5">
      <c r="B112" s="9"/>
      <c r="C112" s="19"/>
      <c r="D112" s="9"/>
      <c r="E112" s="9"/>
      <c r="F112" s="9"/>
      <c r="G112" s="9"/>
      <c r="H112" s="9"/>
      <c r="I112" s="9"/>
      <c r="J112" s="9"/>
      <c r="K112" s="9"/>
      <c r="L112" s="9"/>
    </row>
    <row r="113" spans="2:12" ht="21" x14ac:dyDescent="0.5">
      <c r="B113" s="9"/>
      <c r="C113" s="19"/>
      <c r="D113" s="9"/>
      <c r="E113" s="9"/>
      <c r="F113" s="9"/>
      <c r="G113" s="9"/>
      <c r="H113" s="9"/>
      <c r="I113" s="9"/>
      <c r="J113" s="9"/>
      <c r="K113" s="9"/>
      <c r="L113" s="9"/>
    </row>
    <row r="114" spans="2:12" ht="21" x14ac:dyDescent="0.5">
      <c r="B114" s="9"/>
      <c r="C114" s="19"/>
      <c r="D114" s="9"/>
      <c r="E114" s="9"/>
      <c r="F114" s="9"/>
      <c r="G114" s="9"/>
      <c r="H114" s="9"/>
      <c r="I114" s="9"/>
      <c r="J114" s="9"/>
      <c r="K114" s="9"/>
      <c r="L114" s="9"/>
    </row>
    <row r="115" spans="2:12" ht="21" x14ac:dyDescent="0.5">
      <c r="B115" s="9"/>
      <c r="C115" s="19"/>
      <c r="D115" s="9"/>
      <c r="E115" s="9"/>
      <c r="F115" s="9"/>
      <c r="G115" s="9"/>
      <c r="H115" s="9"/>
      <c r="I115" s="9"/>
      <c r="J115" s="9"/>
      <c r="K115" s="9"/>
      <c r="L115" s="9"/>
    </row>
    <row r="116" spans="2:12" ht="21" x14ac:dyDescent="0.5">
      <c r="B116" s="9"/>
      <c r="C116" s="19"/>
      <c r="D116" s="9"/>
      <c r="E116" s="9"/>
      <c r="F116" s="9"/>
      <c r="G116" s="9"/>
      <c r="H116" s="9"/>
      <c r="I116" s="9"/>
      <c r="J116" s="9"/>
      <c r="K116" s="9"/>
      <c r="L116" s="9"/>
    </row>
    <row r="117" spans="2:12" ht="21" x14ac:dyDescent="0.5">
      <c r="B117" s="9"/>
      <c r="C117" s="19"/>
      <c r="D117" s="9"/>
      <c r="E117" s="9"/>
      <c r="F117" s="9"/>
      <c r="G117" s="9"/>
      <c r="H117" s="9"/>
      <c r="I117" s="9"/>
      <c r="J117" s="9"/>
      <c r="K117" s="9"/>
      <c r="L117" s="9"/>
    </row>
    <row r="118" spans="2:12" ht="21" x14ac:dyDescent="0.5">
      <c r="B118" s="9"/>
      <c r="C118" s="19"/>
      <c r="D118" s="9"/>
      <c r="E118" s="9"/>
      <c r="F118" s="9"/>
      <c r="G118" s="9"/>
      <c r="H118" s="9"/>
      <c r="I118" s="9"/>
      <c r="J118" s="9"/>
      <c r="K118" s="9"/>
      <c r="L118" s="9"/>
    </row>
    <row r="119" spans="2:12" ht="21" x14ac:dyDescent="0.5">
      <c r="B119" s="9"/>
      <c r="C119" s="19"/>
      <c r="D119" s="9"/>
      <c r="E119" s="9"/>
      <c r="F119" s="9"/>
      <c r="G119" s="9"/>
      <c r="H119" s="9"/>
      <c r="I119" s="9"/>
      <c r="J119" s="9"/>
      <c r="K119" s="9"/>
      <c r="L119" s="9"/>
    </row>
    <row r="120" spans="2:12" ht="18.5" x14ac:dyDescent="0.45"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2:12" ht="18.5" x14ac:dyDescent="0.45"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</row>
    <row r="123" spans="2:12" ht="38" x14ac:dyDescent="0.35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</row>
    <row r="124" spans="2:12" ht="18.5" x14ac:dyDescent="0.45">
      <c r="B124" s="9" t="s">
        <v>35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</row>
    <row r="125" spans="2:12" ht="18.5" x14ac:dyDescent="0.45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2:12" ht="20.5" x14ac:dyDescent="0.55000000000000004">
      <c r="B126" s="9" t="s">
        <v>15</v>
      </c>
      <c r="C126" s="35">
        <v>43</v>
      </c>
      <c r="D126" s="9"/>
      <c r="E126" s="9"/>
      <c r="F126" s="9"/>
      <c r="G126" s="9"/>
      <c r="H126" s="9"/>
      <c r="I126" s="9"/>
      <c r="J126" s="9"/>
      <c r="K126" s="9"/>
      <c r="L126" s="9"/>
    </row>
    <row r="127" spans="2:12" ht="20.5" x14ac:dyDescent="0.55000000000000004">
      <c r="B127" s="9" t="s">
        <v>17</v>
      </c>
      <c r="C127" s="35">
        <v>93</v>
      </c>
      <c r="D127" s="9"/>
      <c r="E127" s="9"/>
      <c r="F127" s="9"/>
      <c r="G127" s="9"/>
      <c r="H127" s="9"/>
      <c r="I127" s="9"/>
      <c r="J127" s="9"/>
      <c r="K127" s="9"/>
      <c r="L127" s="9"/>
    </row>
    <row r="128" spans="2:12" ht="18.5" x14ac:dyDescent="0.45">
      <c r="C128" s="9"/>
      <c r="D128" s="9"/>
      <c r="E128" s="9"/>
      <c r="F128" s="9"/>
      <c r="G128" s="9"/>
      <c r="H128" s="9"/>
      <c r="I128" s="9"/>
      <c r="J128" s="9"/>
      <c r="K128" s="9"/>
      <c r="L128" s="29"/>
    </row>
    <row r="129" spans="2:12" ht="20.5" x14ac:dyDescent="0.55000000000000004">
      <c r="B129" s="9" t="s">
        <v>31</v>
      </c>
      <c r="C129" s="12">
        <f>1*C26*C8*C126*(C46/350)^0.8</f>
        <v>3174.2322915930981</v>
      </c>
      <c r="D129" s="9"/>
      <c r="E129" s="9"/>
      <c r="F129" s="9"/>
      <c r="G129" s="9"/>
      <c r="H129" s="9"/>
      <c r="I129" s="9"/>
      <c r="J129" s="9"/>
      <c r="K129" s="28"/>
      <c r="L129" s="29">
        <v>9</v>
      </c>
    </row>
    <row r="130" spans="2:12" ht="18.5" x14ac:dyDescent="0.45">
      <c r="C130" s="9"/>
      <c r="D130" s="9"/>
      <c r="E130" s="9"/>
      <c r="F130" s="9"/>
      <c r="G130" s="9"/>
      <c r="H130" s="9"/>
      <c r="I130" s="9"/>
      <c r="J130" s="9"/>
      <c r="K130" s="28"/>
      <c r="L130" s="29"/>
    </row>
    <row r="131" spans="2:12" ht="20.5" x14ac:dyDescent="0.55000000000000004">
      <c r="B131" s="9" t="s">
        <v>32</v>
      </c>
      <c r="C131" s="12">
        <f>1*C26*C8*C127*(C46/350)^0.8</f>
        <v>6865.2000725153057</v>
      </c>
      <c r="D131" s="9"/>
      <c r="E131" s="9"/>
      <c r="F131" s="9"/>
      <c r="G131" s="9"/>
      <c r="H131" s="9"/>
      <c r="I131" s="9"/>
      <c r="J131" s="9"/>
      <c r="K131" s="28"/>
      <c r="L131" s="29">
        <v>10</v>
      </c>
    </row>
    <row r="132" spans="2:12" ht="18.5" x14ac:dyDescent="0.45">
      <c r="B132" s="9"/>
      <c r="C132" s="9"/>
      <c r="D132" s="9"/>
      <c r="E132" s="9"/>
      <c r="F132" s="9"/>
      <c r="G132" s="9"/>
      <c r="H132" s="9"/>
      <c r="I132" s="9"/>
      <c r="J132" s="9"/>
      <c r="K132" s="28"/>
      <c r="L132" s="29"/>
    </row>
    <row r="133" spans="2:12" ht="18.5" x14ac:dyDescent="0.45">
      <c r="B133" s="9"/>
      <c r="C133" s="9"/>
      <c r="D133" s="9"/>
      <c r="E133" s="9"/>
      <c r="F133" s="9"/>
      <c r="G133" s="9"/>
      <c r="H133" s="9"/>
      <c r="I133" s="9"/>
      <c r="J133" s="9"/>
      <c r="K133" s="28"/>
      <c r="L133" s="29"/>
    </row>
    <row r="134" spans="2:12" ht="20.5" x14ac:dyDescent="0.55000000000000004">
      <c r="B134" s="9" t="s">
        <v>34</v>
      </c>
      <c r="C134" s="12">
        <f>2*COS(RADIANS(C43-C50))*(C129/SQRT(2))+2*COS(RADIANS(C43-C51))*(C131/SQRT(2))</f>
        <v>10687.698298383424</v>
      </c>
      <c r="D134" s="9"/>
      <c r="E134" s="9"/>
      <c r="F134" s="9"/>
      <c r="G134" s="9"/>
      <c r="H134" s="9"/>
      <c r="I134" s="9"/>
      <c r="J134" s="9"/>
      <c r="K134" s="28"/>
      <c r="L134" s="29">
        <v>8</v>
      </c>
    </row>
    <row r="135" spans="2:12" ht="19" thickBot="1" x14ac:dyDescent="0.5">
      <c r="D135" s="9"/>
      <c r="E135" s="9"/>
      <c r="F135" s="9"/>
      <c r="G135" s="9"/>
      <c r="H135" s="9"/>
      <c r="I135" s="9"/>
      <c r="J135" s="9"/>
      <c r="K135" s="28"/>
      <c r="L135" s="29"/>
    </row>
    <row r="136" spans="2:12" ht="21.5" x14ac:dyDescent="0.55000000000000004">
      <c r="B136" s="15" t="s">
        <v>41</v>
      </c>
      <c r="C136" s="16">
        <f>2*COS(RADIANS(C43-C50))*(C129/SQRT(2))+2*COS(RADIANS(C43-C51))*(C131/SQRT(2))</f>
        <v>10687.698298383424</v>
      </c>
      <c r="D136" s="9"/>
      <c r="E136" s="9"/>
      <c r="F136" s="9"/>
      <c r="G136" s="9"/>
      <c r="H136" s="9"/>
      <c r="I136" s="9"/>
      <c r="J136" s="9"/>
      <c r="K136" s="28"/>
      <c r="L136" s="29">
        <v>7</v>
      </c>
    </row>
    <row r="137" spans="2:12" ht="21.5" thickBot="1" x14ac:dyDescent="0.55000000000000004">
      <c r="B137" s="17"/>
      <c r="C137" s="18">
        <f>C136/1000</f>
        <v>10.687698298383424</v>
      </c>
      <c r="D137" s="9"/>
      <c r="E137" s="9"/>
      <c r="F137" s="9"/>
      <c r="G137" s="9"/>
      <c r="H137" s="9"/>
      <c r="I137" s="9"/>
      <c r="J137" s="9"/>
      <c r="K137" s="28"/>
      <c r="L137" s="9"/>
    </row>
    <row r="138" spans="2:12" ht="21" x14ac:dyDescent="0.5">
      <c r="B138" s="9"/>
      <c r="C138" s="19"/>
      <c r="D138" s="9"/>
      <c r="E138" s="9"/>
      <c r="F138" s="9"/>
      <c r="G138" s="9"/>
      <c r="H138" s="9"/>
      <c r="I138" s="9"/>
      <c r="J138" s="9"/>
      <c r="K138" s="28"/>
      <c r="L138" s="9"/>
    </row>
    <row r="139" spans="2:12" ht="38" x14ac:dyDescent="0.35">
      <c r="B139" s="39" t="s">
        <v>42</v>
      </c>
      <c r="C139" s="39"/>
      <c r="D139" s="39"/>
      <c r="E139" s="39"/>
      <c r="F139" s="39"/>
      <c r="G139" s="39"/>
      <c r="H139" s="39"/>
      <c r="I139" s="39"/>
      <c r="J139" s="39"/>
      <c r="K139" s="39"/>
      <c r="L139" s="39"/>
    </row>
    <row r="141" spans="2:12" ht="18.5" x14ac:dyDescent="0.45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</row>
    <row r="142" spans="2:12" ht="18.5" x14ac:dyDescent="0.4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</row>
    <row r="143" spans="2:12" ht="18.5" x14ac:dyDescent="0.45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</row>
    <row r="144" spans="2:12" ht="18.5" x14ac:dyDescent="0.45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</row>
    <row r="145" spans="2:12" ht="18.5" x14ac:dyDescent="0.45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</row>
    <row r="146" spans="2:12" ht="18.5" x14ac:dyDescent="0.45"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</row>
    <row r="147" spans="2:12" ht="18.5" x14ac:dyDescent="0.4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</row>
    <row r="148" spans="2:12" ht="18.5" x14ac:dyDescent="0.45"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2:12" ht="18.5" x14ac:dyDescent="0.45"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</row>
    <row r="150" spans="2:12" ht="18.5" x14ac:dyDescent="0.4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</row>
    <row r="151" spans="2:12" ht="18.5" x14ac:dyDescent="0.4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</row>
    <row r="152" spans="2:12" ht="18.5" x14ac:dyDescent="0.45"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</row>
    <row r="153" spans="2:12" ht="18.5" x14ac:dyDescent="0.45"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</row>
    <row r="154" spans="2:12" ht="18.5" x14ac:dyDescent="0.4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</row>
    <row r="155" spans="2:12" ht="18.5" x14ac:dyDescent="0.45"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</row>
    <row r="156" spans="2:12" ht="18.5" x14ac:dyDescent="0.45"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</row>
    <row r="157" spans="2:12" ht="18.5" x14ac:dyDescent="0.45"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</row>
    <row r="158" spans="2:12" ht="18.5" x14ac:dyDescent="0.45"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</row>
    <row r="159" spans="2:12" ht="18.5" x14ac:dyDescent="0.45"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</row>
    <row r="160" spans="2:12" ht="18.5" x14ac:dyDescent="0.45"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</row>
    <row r="161" spans="2:12" ht="18.5" x14ac:dyDescent="0.45"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</row>
    <row r="162" spans="2:12" ht="18.5" x14ac:dyDescent="0.45"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</row>
    <row r="163" spans="2:12" ht="18.5" x14ac:dyDescent="0.45"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</row>
    <row r="164" spans="2:12" ht="18.5" x14ac:dyDescent="0.45"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</row>
    <row r="165" spans="2:12" ht="18.5" x14ac:dyDescent="0.45">
      <c r="B165" s="9" t="s">
        <v>43</v>
      </c>
      <c r="C165" s="9"/>
      <c r="D165" s="9"/>
      <c r="E165" s="9"/>
      <c r="F165" s="9"/>
      <c r="G165" s="9"/>
      <c r="H165" s="9"/>
      <c r="I165" s="9"/>
      <c r="J165" s="9"/>
      <c r="K165" s="9"/>
      <c r="L165" s="29"/>
    </row>
    <row r="166" spans="2:12" ht="18.5" x14ac:dyDescent="0.45"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29"/>
    </row>
    <row r="167" spans="2:12" ht="20.5" x14ac:dyDescent="0.55000000000000004">
      <c r="B167" s="9" t="s">
        <v>44</v>
      </c>
      <c r="C167" s="12">
        <f>2.3*SQRT(G47*G46*C8)</f>
        <v>1967.1534886923571</v>
      </c>
      <c r="D167" s="9"/>
      <c r="E167" s="9"/>
      <c r="F167" s="9"/>
      <c r="G167" s="9"/>
      <c r="H167" s="9"/>
      <c r="I167" s="9"/>
      <c r="J167" s="9"/>
      <c r="K167" s="9"/>
      <c r="L167" s="29">
        <v>16</v>
      </c>
    </row>
    <row r="168" spans="2:12" ht="18.5" x14ac:dyDescent="0.45"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29"/>
    </row>
    <row r="169" spans="2:12" ht="20.5" x14ac:dyDescent="0.55000000000000004">
      <c r="B169" s="9" t="s">
        <v>45</v>
      </c>
      <c r="C169" s="12">
        <f>2.3*SQRT(G47*G46*C8)</f>
        <v>1967.1534886923571</v>
      </c>
      <c r="D169" s="9"/>
      <c r="E169" s="9"/>
      <c r="F169" s="9"/>
      <c r="G169" s="9"/>
      <c r="H169" s="9"/>
      <c r="I169" s="9"/>
      <c r="J169" s="9"/>
      <c r="K169" s="9"/>
      <c r="L169" s="29">
        <v>17</v>
      </c>
    </row>
    <row r="170" spans="2:12" ht="18.5" x14ac:dyDescent="0.45"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29"/>
    </row>
    <row r="171" spans="2:12" ht="23.5" x14ac:dyDescent="0.65">
      <c r="B171" s="9" t="s">
        <v>46</v>
      </c>
      <c r="C171" s="12">
        <f>((C26*C48*C8)/SQRT(2))*SIN(RADIANS(C50))</f>
        <v>1721.3283161249942</v>
      </c>
      <c r="D171" s="9"/>
      <c r="E171" s="9"/>
      <c r="F171" s="9"/>
      <c r="G171" s="9"/>
      <c r="H171" s="9"/>
      <c r="I171" s="9"/>
      <c r="J171" s="9"/>
      <c r="K171" s="9"/>
      <c r="L171" s="29">
        <v>13</v>
      </c>
    </row>
    <row r="172" spans="2:12" ht="18.5" x14ac:dyDescent="0.45"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29"/>
    </row>
    <row r="173" spans="2:12" ht="18.5" x14ac:dyDescent="0.45"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29">
        <v>14</v>
      </c>
    </row>
    <row r="174" spans="2:12" ht="23.5" x14ac:dyDescent="0.65">
      <c r="B174" s="9" t="s">
        <v>47</v>
      </c>
      <c r="C174" s="12">
        <f>((C26*C48*C8)/SQRT(2))*SIN(RADIANS(C51))</f>
        <v>4155.6541660858029</v>
      </c>
      <c r="D174" s="9"/>
      <c r="E174" s="9"/>
      <c r="F174" s="9"/>
      <c r="G174" s="9"/>
      <c r="H174" s="9"/>
      <c r="I174" s="9"/>
      <c r="J174" s="9"/>
      <c r="K174" s="9"/>
      <c r="L174" s="29"/>
    </row>
    <row r="175" spans="2:12" ht="18.5" x14ac:dyDescent="0.45"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29"/>
    </row>
    <row r="176" spans="2:12" ht="18.5" x14ac:dyDescent="0.45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29"/>
    </row>
    <row r="177" spans="2:12" ht="20.5" x14ac:dyDescent="0.55000000000000004">
      <c r="B177" s="9" t="s">
        <v>34</v>
      </c>
      <c r="C177" s="12">
        <f>2*((C171*C167)/(C171*(SIN(RADIANS(C52)))^2+C167*(COS(RADIANS(C52)))^2)+(C174*C169)/(C174*(SIN(RADIANS(C53)))^2+C169*(COS(RADIANS(C53)))^2))</f>
        <v>9055.8166827301175</v>
      </c>
      <c r="D177" s="9"/>
      <c r="E177" s="9"/>
      <c r="F177" s="9"/>
      <c r="G177" s="9"/>
      <c r="H177" s="9"/>
      <c r="I177" s="9"/>
      <c r="J177" s="9"/>
      <c r="K177" s="9"/>
      <c r="L177" s="28">
        <v>12</v>
      </c>
    </row>
    <row r="178" spans="2:12" ht="18.5" x14ac:dyDescent="0.45"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29"/>
    </row>
    <row r="179" spans="2:12" ht="18.5" x14ac:dyDescent="0.45"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29"/>
    </row>
    <row r="180" spans="2:12" ht="18.5" x14ac:dyDescent="0.45">
      <c r="B180" s="9" t="s">
        <v>48</v>
      </c>
      <c r="C180" s="9"/>
      <c r="D180" s="9"/>
      <c r="E180" s="9"/>
      <c r="F180" s="9"/>
      <c r="G180" s="9"/>
      <c r="H180" s="9"/>
      <c r="I180" s="9"/>
      <c r="J180" s="9"/>
      <c r="K180" s="9"/>
      <c r="L180" s="29"/>
    </row>
    <row r="181" spans="2:12" ht="18.5" x14ac:dyDescent="0.45">
      <c r="B181" s="21" t="s">
        <v>49</v>
      </c>
      <c r="C181" s="35">
        <v>700</v>
      </c>
      <c r="E181" s="9"/>
      <c r="F181" s="9"/>
      <c r="G181" s="9"/>
      <c r="H181" s="9"/>
      <c r="I181" s="9"/>
      <c r="J181" s="9"/>
      <c r="K181" s="9"/>
      <c r="L181" s="29"/>
    </row>
    <row r="182" spans="2:12" ht="18.5" x14ac:dyDescent="0.45">
      <c r="B182" s="9" t="s">
        <v>58</v>
      </c>
      <c r="C182" s="35">
        <v>120</v>
      </c>
      <c r="D182" s="9"/>
      <c r="E182" s="9"/>
      <c r="F182" s="9"/>
      <c r="G182" s="9"/>
      <c r="H182" s="9"/>
      <c r="I182" s="9"/>
      <c r="J182" s="9"/>
      <c r="K182" s="9"/>
      <c r="L182" s="29"/>
    </row>
    <row r="183" spans="2:12" ht="20.5" x14ac:dyDescent="0.55000000000000004">
      <c r="B183" s="9" t="s">
        <v>59</v>
      </c>
      <c r="C183" s="37">
        <v>0.4</v>
      </c>
      <c r="G183" s="9"/>
      <c r="H183" s="9"/>
      <c r="I183" s="9"/>
      <c r="J183" s="9"/>
      <c r="K183" s="9"/>
      <c r="L183" s="29"/>
    </row>
    <row r="184" spans="2:12" ht="18.5" x14ac:dyDescent="0.45">
      <c r="G184" s="9"/>
      <c r="H184" s="9"/>
      <c r="I184" s="9"/>
      <c r="J184" s="9"/>
      <c r="K184" s="9"/>
      <c r="L184" s="29"/>
    </row>
    <row r="185" spans="2:12" ht="18.5" x14ac:dyDescent="0.45">
      <c r="B185" s="9" t="s">
        <v>50</v>
      </c>
      <c r="C185" s="23">
        <f>(C9/3+C48/SQRT(2))*COS(RADIANS(22.5))</f>
        <v>73.073571633568648</v>
      </c>
      <c r="D185" s="9"/>
      <c r="E185" s="9"/>
      <c r="F185" s="9"/>
      <c r="G185" s="9"/>
      <c r="H185" s="9"/>
      <c r="I185" s="9"/>
      <c r="J185" s="9"/>
      <c r="K185" s="9"/>
      <c r="L185" s="29"/>
    </row>
    <row r="186" spans="2:12" ht="18.5" x14ac:dyDescent="0.45"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29"/>
    </row>
    <row r="187" spans="2:12" ht="20.5" x14ac:dyDescent="0.55000000000000004">
      <c r="B187" s="9" t="s">
        <v>52</v>
      </c>
      <c r="C187" s="23">
        <f>2*(C9/3+C48/SQRT(2))*SIN(RADIANS(22.5))</f>
        <v>60.536128843332037</v>
      </c>
      <c r="D187" s="9"/>
      <c r="E187" s="9"/>
      <c r="F187" s="9"/>
      <c r="G187" s="9"/>
      <c r="H187" s="9"/>
      <c r="I187" s="9"/>
      <c r="J187" s="9"/>
      <c r="K187" s="9"/>
      <c r="L187" s="29"/>
    </row>
    <row r="188" spans="2:12" ht="18.5" x14ac:dyDescent="0.45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29"/>
    </row>
    <row r="189" spans="2:12" ht="20.5" x14ac:dyDescent="0.55000000000000004">
      <c r="B189" s="22" t="s">
        <v>53</v>
      </c>
      <c r="C189" s="23">
        <f>C181-(C9/3+C48/SQRT(2))*COS(RADIANS(22.5))</f>
        <v>626.92642836643131</v>
      </c>
      <c r="D189" s="9"/>
      <c r="E189" s="9"/>
      <c r="F189" s="9"/>
      <c r="G189" s="9"/>
      <c r="H189" s="9"/>
      <c r="I189" s="9"/>
      <c r="J189" s="9"/>
      <c r="K189" s="9"/>
      <c r="L189" s="29"/>
    </row>
    <row r="190" spans="2:12" ht="20.5" x14ac:dyDescent="0.55000000000000004">
      <c r="B190" s="9" t="s">
        <v>56</v>
      </c>
      <c r="C190" s="23">
        <f>C181-(C9/3+C48/SQRT(2))*SIN(RADIANS(22.5))</f>
        <v>669.73193557833395</v>
      </c>
      <c r="D190" s="9"/>
      <c r="E190" s="9"/>
      <c r="F190" s="9"/>
      <c r="G190" s="9"/>
      <c r="H190" s="9"/>
      <c r="I190" s="9"/>
      <c r="J190" s="9"/>
      <c r="K190" s="9"/>
      <c r="L190" s="29"/>
    </row>
    <row r="191" spans="2:12" ht="18.75" customHeight="1" x14ac:dyDescent="0.45">
      <c r="B191" s="9"/>
      <c r="C191" s="9"/>
      <c r="D191" s="9"/>
      <c r="E191" s="9"/>
      <c r="F191" s="9"/>
      <c r="L191" s="29"/>
    </row>
    <row r="192" spans="2:12" ht="20.5" x14ac:dyDescent="0.55000000000000004">
      <c r="B192" s="9" t="s">
        <v>54</v>
      </c>
      <c r="C192" s="24">
        <f>MAX(1,0.7+(1.4*C187)/C181)</f>
        <v>1</v>
      </c>
      <c r="D192" s="9"/>
      <c r="E192" s="9"/>
      <c r="F192" s="9"/>
      <c r="G192" s="9"/>
      <c r="H192" s="9"/>
      <c r="I192" s="9"/>
      <c r="J192" s="9"/>
      <c r="K192" s="9"/>
      <c r="L192" s="29"/>
    </row>
    <row r="193" spans="2:12" ht="18.5" x14ac:dyDescent="0.45">
      <c r="G193" s="9"/>
      <c r="H193" s="9"/>
      <c r="I193" s="9"/>
      <c r="J193" s="9"/>
      <c r="K193" s="9"/>
      <c r="L193" s="29"/>
    </row>
    <row r="194" spans="2:12" ht="20.5" x14ac:dyDescent="0.55000000000000004">
      <c r="B194" s="9" t="s">
        <v>55</v>
      </c>
      <c r="C194" s="24">
        <f>6/((C189/C189)^2)</f>
        <v>6</v>
      </c>
      <c r="D194" s="9"/>
      <c r="E194" s="9"/>
      <c r="F194" s="9"/>
      <c r="G194" s="9"/>
      <c r="H194" s="9"/>
      <c r="I194" s="9"/>
      <c r="J194" s="9"/>
      <c r="K194" s="9"/>
      <c r="L194" s="29"/>
    </row>
    <row r="195" spans="2:12" ht="18.5" x14ac:dyDescent="0.45"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29"/>
    </row>
    <row r="196" spans="2:12" ht="20.5" x14ac:dyDescent="0.55000000000000004">
      <c r="B196" s="9" t="s">
        <v>57</v>
      </c>
      <c r="C196" s="23">
        <f>MIN(C182,(C48/SQRT(2)),6*C8)</f>
        <v>36</v>
      </c>
      <c r="D196" s="9"/>
      <c r="E196" s="9"/>
      <c r="F196" s="9"/>
      <c r="G196" s="9"/>
      <c r="H196" s="9"/>
      <c r="I196" s="9"/>
      <c r="J196" s="9"/>
      <c r="K196" s="9"/>
      <c r="L196" s="29"/>
    </row>
    <row r="197" spans="2:12" ht="18.5" x14ac:dyDescent="0.45"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29"/>
    </row>
    <row r="198" spans="2:12" ht="18.5" x14ac:dyDescent="0.45"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29"/>
    </row>
    <row r="199" spans="2:12" ht="20.5" x14ac:dyDescent="0.55000000000000004">
      <c r="B199" s="9" t="s">
        <v>51</v>
      </c>
      <c r="C199" s="12">
        <f>C192*C194*(6.5+(18*C185^2)/C181^2)*(C196*C181)^0.8*C183</f>
        <v>53352.786339388513</v>
      </c>
      <c r="D199" s="9"/>
      <c r="E199" s="9"/>
      <c r="F199" s="9"/>
      <c r="G199" s="9"/>
      <c r="H199" s="9"/>
      <c r="I199" s="9"/>
      <c r="J199" s="9"/>
      <c r="K199" s="9"/>
      <c r="L199" s="29"/>
    </row>
    <row r="200" spans="2:12" ht="19" thickBot="1" x14ac:dyDescent="0.5"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29"/>
    </row>
    <row r="201" spans="2:12" ht="21.5" x14ac:dyDescent="0.55000000000000004">
      <c r="B201" s="15" t="s">
        <v>60</v>
      </c>
      <c r="C201" s="16">
        <f>MIN(C199,C177)</f>
        <v>9055.8166827301175</v>
      </c>
      <c r="D201" s="9"/>
      <c r="E201" s="9"/>
      <c r="F201" s="9"/>
      <c r="G201" s="9"/>
      <c r="H201" s="9"/>
      <c r="I201" s="9"/>
      <c r="J201" s="9"/>
      <c r="K201" s="9"/>
      <c r="L201" s="29">
        <v>11</v>
      </c>
    </row>
    <row r="202" spans="2:12" ht="21.5" thickBot="1" x14ac:dyDescent="0.55000000000000004">
      <c r="B202" s="17"/>
      <c r="C202" s="18">
        <f>C201/1000</f>
        <v>9.0558166827301179</v>
      </c>
      <c r="D202" s="9"/>
      <c r="E202" s="9"/>
      <c r="F202" s="9"/>
      <c r="G202" s="9"/>
      <c r="H202" s="9"/>
      <c r="I202" s="9"/>
      <c r="J202" s="9"/>
      <c r="K202" s="9"/>
      <c r="L202" s="29"/>
    </row>
    <row r="203" spans="2:12" ht="18.5" x14ac:dyDescent="0.45"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29"/>
    </row>
    <row r="204" spans="2:12" ht="18.5" x14ac:dyDescent="0.45"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29"/>
    </row>
    <row r="205" spans="2:12" ht="38" x14ac:dyDescent="0.35">
      <c r="B205" s="39" t="s">
        <v>61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</row>
    <row r="206" spans="2:12" ht="18.5" x14ac:dyDescent="0.45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</row>
    <row r="207" spans="2:12" ht="18.5" x14ac:dyDescent="0.45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</row>
    <row r="208" spans="2:12" ht="18.5" x14ac:dyDescent="0.45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</row>
    <row r="209" spans="2:12" ht="18.5" x14ac:dyDescent="0.45">
      <c r="B209" s="9"/>
      <c r="C209" s="9"/>
      <c r="D209" s="9"/>
      <c r="E209" s="9"/>
      <c r="G209" s="9"/>
      <c r="H209" s="9"/>
      <c r="I209" s="9"/>
      <c r="J209" s="9"/>
      <c r="K209" s="9"/>
      <c r="L209" s="9"/>
    </row>
    <row r="210" spans="2:12" ht="18.5" x14ac:dyDescent="0.45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</row>
    <row r="211" spans="2:12" ht="18.5" x14ac:dyDescent="0.45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</row>
    <row r="212" spans="2:12" ht="18.5" x14ac:dyDescent="0.45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</row>
    <row r="213" spans="2:12" ht="18.5" x14ac:dyDescent="0.45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</row>
    <row r="214" spans="2:12" ht="18.5" x14ac:dyDescent="0.45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</row>
    <row r="215" spans="2:12" ht="18.5" x14ac:dyDescent="0.45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</row>
    <row r="216" spans="2:12" ht="18.5" x14ac:dyDescent="0.45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</row>
    <row r="217" spans="2:12" ht="18.5" x14ac:dyDescent="0.45"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</row>
    <row r="218" spans="2:12" ht="18.5" x14ac:dyDescent="0.45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</row>
    <row r="219" spans="2:12" ht="18.5" x14ac:dyDescent="0.45"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</row>
    <row r="220" spans="2:12" ht="18.5" x14ac:dyDescent="0.45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</row>
    <row r="221" spans="2:12" ht="20.5" x14ac:dyDescent="0.55000000000000004">
      <c r="B221" s="9" t="s">
        <v>31</v>
      </c>
      <c r="C221" s="12">
        <f>G50</f>
        <v>6865.2000725153057</v>
      </c>
      <c r="D221" s="9"/>
      <c r="E221" s="9"/>
      <c r="F221" s="9"/>
      <c r="G221" s="9"/>
      <c r="H221" s="9"/>
      <c r="I221" s="9"/>
      <c r="J221" s="9"/>
      <c r="K221" s="9"/>
      <c r="L221" s="29">
        <v>22</v>
      </c>
    </row>
    <row r="222" spans="2:12" ht="18.5" x14ac:dyDescent="0.45">
      <c r="D222" s="9"/>
      <c r="E222" s="9"/>
      <c r="F222" s="9"/>
      <c r="G222" s="9"/>
      <c r="H222" s="9"/>
      <c r="I222" s="9"/>
      <c r="J222" s="9"/>
      <c r="K222" s="9"/>
      <c r="L222" s="29"/>
    </row>
    <row r="223" spans="2:12" ht="20.5" x14ac:dyDescent="0.55000000000000004">
      <c r="B223" s="9" t="s">
        <v>32</v>
      </c>
      <c r="C223" s="12">
        <f>G51</f>
        <v>6865.2000725153057</v>
      </c>
      <c r="D223" s="9"/>
      <c r="E223" s="9"/>
      <c r="F223" s="9"/>
      <c r="G223" s="9"/>
      <c r="H223" s="9"/>
      <c r="I223" s="9"/>
      <c r="J223" s="9"/>
      <c r="K223" s="9"/>
      <c r="L223" s="29">
        <v>23</v>
      </c>
    </row>
    <row r="224" spans="2:12" ht="18.5" x14ac:dyDescent="0.45"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29"/>
    </row>
    <row r="225" spans="2:12" ht="20.5" x14ac:dyDescent="0.55000000000000004">
      <c r="B225" s="9" t="s">
        <v>34</v>
      </c>
      <c r="C225" s="12">
        <f>2*COS(RADIANS(C43-C50))*(C221/SQRT(2))+2*COS(RADIANS(C43-C51))*(C223/SQRT(2))</f>
        <v>12685.235667183784</v>
      </c>
      <c r="D225" s="9"/>
      <c r="E225" s="9"/>
      <c r="F225" s="9"/>
      <c r="G225" s="9"/>
      <c r="H225" s="9"/>
      <c r="I225" s="9"/>
      <c r="J225" s="9"/>
      <c r="K225" s="9"/>
      <c r="L225" s="29">
        <v>21</v>
      </c>
    </row>
    <row r="226" spans="2:12" ht="18.5" x14ac:dyDescent="0.45"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29"/>
    </row>
    <row r="227" spans="2:12" ht="20.5" x14ac:dyDescent="0.5">
      <c r="B227" s="9" t="s">
        <v>62</v>
      </c>
      <c r="C227" s="38">
        <v>0</v>
      </c>
      <c r="D227" s="9"/>
      <c r="E227" s="9"/>
      <c r="F227" s="9"/>
      <c r="G227" s="9"/>
      <c r="H227" s="9"/>
      <c r="I227" s="9"/>
      <c r="J227" s="9"/>
      <c r="K227" s="9"/>
      <c r="L227" s="29"/>
    </row>
    <row r="228" spans="2:12" ht="18.5" x14ac:dyDescent="0.45">
      <c r="C228" s="9"/>
      <c r="D228" s="9"/>
      <c r="E228" s="9"/>
      <c r="F228" s="9"/>
      <c r="G228" s="9"/>
      <c r="H228" s="9"/>
      <c r="I228" s="9"/>
      <c r="J228" s="9"/>
      <c r="K228" s="9"/>
      <c r="L228" s="29"/>
    </row>
    <row r="229" spans="2:12" ht="20.5" x14ac:dyDescent="0.55000000000000004">
      <c r="B229" s="8" t="s">
        <v>9</v>
      </c>
      <c r="C229" s="10">
        <f>(0.082*(1-0.01*C9)*C46)/((1.35+0.015*C9)*(SIN(RADIANS(C227)))^2+(COS(RADIANS(C227)))^2)</f>
        <v>18.942</v>
      </c>
      <c r="D229" s="9"/>
      <c r="E229" s="9"/>
      <c r="F229" s="9"/>
      <c r="G229" s="9"/>
      <c r="H229" s="9"/>
      <c r="I229" s="9"/>
      <c r="J229" s="9"/>
      <c r="K229" s="9"/>
      <c r="L229" s="29">
        <v>20</v>
      </c>
    </row>
    <row r="230" spans="2:12" ht="18.5" x14ac:dyDescent="0.45"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29"/>
    </row>
    <row r="231" spans="2:12" ht="18.5" x14ac:dyDescent="0.45"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29"/>
    </row>
    <row r="232" spans="2:12" ht="20.5" x14ac:dyDescent="0.55000000000000004">
      <c r="B232" s="9" t="s">
        <v>63</v>
      </c>
      <c r="C232" s="12">
        <f>0.5*C9*C10*C229</f>
        <v>9471</v>
      </c>
      <c r="D232" s="9"/>
      <c r="E232" s="9"/>
      <c r="F232" s="9"/>
      <c r="G232" s="9"/>
      <c r="H232" s="9"/>
      <c r="I232" s="9"/>
      <c r="J232" s="9"/>
      <c r="K232" s="9"/>
      <c r="L232" s="29">
        <v>19</v>
      </c>
    </row>
    <row r="233" spans="2:12" ht="19" thickBot="1" x14ac:dyDescent="0.5"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29"/>
    </row>
    <row r="234" spans="2:12" ht="21.5" x14ac:dyDescent="0.55000000000000004">
      <c r="B234" s="15" t="s">
        <v>38</v>
      </c>
      <c r="C234" s="16">
        <f>C232+C225</f>
        <v>22156.235667183784</v>
      </c>
      <c r="D234" s="9"/>
      <c r="E234" s="9"/>
      <c r="F234" s="9"/>
      <c r="G234" s="9"/>
      <c r="H234" s="9"/>
      <c r="I234" s="9"/>
      <c r="J234" s="9"/>
      <c r="K234" s="9"/>
      <c r="L234" s="29">
        <v>18</v>
      </c>
    </row>
    <row r="235" spans="2:12" ht="21.5" thickBot="1" x14ac:dyDescent="0.55000000000000004">
      <c r="B235" s="17"/>
      <c r="C235" s="18">
        <f>C234/1000</f>
        <v>22.156235667183783</v>
      </c>
      <c r="D235" s="9"/>
      <c r="E235" s="9"/>
      <c r="F235" s="9"/>
      <c r="G235" s="9"/>
      <c r="H235" s="9"/>
      <c r="I235" s="9"/>
      <c r="J235" s="9"/>
      <c r="K235" s="9"/>
      <c r="L235" s="29"/>
    </row>
    <row r="236" spans="2:12" ht="18.5" x14ac:dyDescent="0.45"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29"/>
    </row>
    <row r="237" spans="2:12" ht="19" thickBot="1" x14ac:dyDescent="0.5"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29"/>
    </row>
    <row r="238" spans="2:12" ht="38" x14ac:dyDescent="0.35">
      <c r="B238" s="40" t="s">
        <v>64</v>
      </c>
      <c r="C238" s="40"/>
      <c r="D238" s="40"/>
      <c r="E238" s="40"/>
      <c r="F238" s="40"/>
      <c r="G238" s="40"/>
      <c r="H238" s="40"/>
      <c r="I238" s="40"/>
      <c r="J238" s="40"/>
      <c r="K238" s="40"/>
      <c r="L238" s="40"/>
    </row>
    <row r="240" spans="2:12" ht="18.5" x14ac:dyDescent="0.45"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</row>
    <row r="241" spans="2:12" ht="18.5" x14ac:dyDescent="0.45"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</row>
    <row r="242" spans="2:12" ht="18.5" x14ac:dyDescent="0.45"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</row>
    <row r="243" spans="2:12" ht="18.5" x14ac:dyDescent="0.45"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</row>
    <row r="244" spans="2:12" ht="18.5" x14ac:dyDescent="0.45"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</row>
    <row r="245" spans="2:12" ht="18.5" x14ac:dyDescent="0.45"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</row>
    <row r="246" spans="2:12" ht="18.5" x14ac:dyDescent="0.45"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</row>
    <row r="247" spans="2:12" ht="18.5" x14ac:dyDescent="0.45"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</row>
    <row r="248" spans="2:12" ht="18.5" x14ac:dyDescent="0.45"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</row>
    <row r="249" spans="2:12" ht="18.5" x14ac:dyDescent="0.45"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</row>
    <row r="250" spans="2:12" ht="18.5" x14ac:dyDescent="0.45"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</row>
    <row r="251" spans="2:12" ht="18.5" x14ac:dyDescent="0.45"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</row>
    <row r="252" spans="2:12" ht="20.5" x14ac:dyDescent="0.55000000000000004">
      <c r="B252" s="9" t="s">
        <v>15</v>
      </c>
      <c r="C252" s="35">
        <v>43</v>
      </c>
      <c r="D252" s="9"/>
      <c r="E252" s="9"/>
      <c r="F252" s="9"/>
      <c r="G252" s="9"/>
      <c r="H252" s="9"/>
      <c r="I252" s="9"/>
      <c r="J252" s="9"/>
      <c r="K252" s="9"/>
      <c r="L252" s="9"/>
    </row>
    <row r="253" spans="2:12" ht="20.5" x14ac:dyDescent="0.55000000000000004">
      <c r="B253" s="9" t="s">
        <v>17</v>
      </c>
      <c r="C253" s="35">
        <v>93</v>
      </c>
      <c r="D253" s="9"/>
      <c r="E253" s="9"/>
      <c r="F253" s="9"/>
      <c r="G253" s="9"/>
      <c r="H253" s="9"/>
      <c r="I253" s="9"/>
      <c r="J253" s="9"/>
      <c r="K253" s="9"/>
      <c r="L253" s="29"/>
    </row>
    <row r="254" spans="2:12" ht="18.5" x14ac:dyDescent="0.45"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29"/>
    </row>
    <row r="255" spans="2:12" ht="20.5" x14ac:dyDescent="0.55000000000000004">
      <c r="B255" s="9" t="s">
        <v>31</v>
      </c>
      <c r="C255" s="12">
        <f>1*C26*C8*C252*(C46/350)^0.8</f>
        <v>3174.2322915930981</v>
      </c>
      <c r="D255" s="9"/>
      <c r="E255" s="9"/>
      <c r="F255" s="9"/>
      <c r="G255" s="9"/>
      <c r="H255" s="9"/>
      <c r="I255" s="9"/>
      <c r="J255" s="9"/>
      <c r="K255" s="9"/>
      <c r="L255" s="29">
        <v>26</v>
      </c>
    </row>
    <row r="256" spans="2:12" ht="18.5" x14ac:dyDescent="0.45">
      <c r="C256" s="9"/>
      <c r="D256" s="9"/>
      <c r="E256" s="9"/>
      <c r="F256" s="9"/>
      <c r="G256" s="9"/>
      <c r="H256" s="9"/>
      <c r="I256" s="9"/>
      <c r="J256" s="9"/>
      <c r="K256" s="9"/>
      <c r="L256" s="29"/>
    </row>
    <row r="257" spans="2:12" ht="20.5" x14ac:dyDescent="0.55000000000000004">
      <c r="B257" s="9" t="s">
        <v>32</v>
      </c>
      <c r="C257" s="12">
        <f>1*C26*C8*C253*(C46/350)^0.8</f>
        <v>6865.2000725153057</v>
      </c>
      <c r="D257" s="9"/>
      <c r="E257" s="9"/>
      <c r="F257" s="9"/>
      <c r="G257" s="9"/>
      <c r="H257" s="9"/>
      <c r="I257" s="9"/>
      <c r="J257" s="9"/>
      <c r="K257" s="9"/>
      <c r="L257" s="29">
        <v>27</v>
      </c>
    </row>
    <row r="258" spans="2:12" ht="18.5" x14ac:dyDescent="0.45"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29"/>
    </row>
    <row r="259" spans="2:12" ht="18.5" x14ac:dyDescent="0.45"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29"/>
    </row>
    <row r="260" spans="2:12" ht="20.5" x14ac:dyDescent="0.55000000000000004">
      <c r="B260" s="9" t="s">
        <v>34</v>
      </c>
      <c r="C260" s="12">
        <f>2*COS(RADIANS(C227-C50))*(C255/SQRT(2))+2*COS(RADIANS(C227-C51))*(C257/SQRT(2))</f>
        <v>7862.7538600788848</v>
      </c>
      <c r="D260" s="9"/>
      <c r="E260" s="9"/>
      <c r="F260" s="9"/>
      <c r="G260" s="9"/>
      <c r="H260" s="9"/>
      <c r="I260" s="9"/>
      <c r="J260" s="9"/>
      <c r="K260" s="9"/>
      <c r="L260" s="29">
        <v>25</v>
      </c>
    </row>
    <row r="261" spans="2:12" ht="19" thickBot="1" x14ac:dyDescent="0.5">
      <c r="D261" s="9"/>
      <c r="E261" s="9"/>
      <c r="F261" s="9"/>
      <c r="G261" s="9"/>
      <c r="H261" s="9"/>
      <c r="I261" s="9"/>
      <c r="J261" s="9"/>
      <c r="K261" s="9"/>
      <c r="L261" s="29"/>
    </row>
    <row r="262" spans="2:12" ht="21.5" x14ac:dyDescent="0.55000000000000004">
      <c r="B262" s="15" t="s">
        <v>41</v>
      </c>
      <c r="C262" s="16">
        <f>C260</f>
        <v>7862.7538600788848</v>
      </c>
      <c r="D262" s="9"/>
      <c r="E262" s="9"/>
      <c r="F262" s="9"/>
      <c r="G262" s="9"/>
      <c r="H262" s="9"/>
      <c r="I262" s="9"/>
      <c r="J262" s="9"/>
      <c r="K262" s="9"/>
      <c r="L262" s="29">
        <v>24</v>
      </c>
    </row>
    <row r="263" spans="2:12" ht="21.5" thickBot="1" x14ac:dyDescent="0.55000000000000004">
      <c r="B263" s="17"/>
      <c r="C263" s="18">
        <f>C262/1000</f>
        <v>7.8627538600788851</v>
      </c>
      <c r="D263" s="9"/>
      <c r="E263" s="9"/>
      <c r="F263" s="9"/>
      <c r="G263" s="9"/>
      <c r="H263" s="9"/>
      <c r="I263" s="9"/>
      <c r="J263" s="9"/>
      <c r="K263" s="9"/>
      <c r="L263" s="29"/>
    </row>
    <row r="264" spans="2:12" ht="18.5" x14ac:dyDescent="0.45"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29"/>
    </row>
    <row r="265" spans="2:12" ht="18.5" x14ac:dyDescent="0.45"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</row>
    <row r="266" spans="2:12" ht="18.5" x14ac:dyDescent="0.45"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</row>
    <row r="267" spans="2:12" ht="18.5" x14ac:dyDescent="0.45"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</row>
    <row r="268" spans="2:12" ht="18.5" x14ac:dyDescent="0.45"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</row>
    <row r="269" spans="2:12" ht="18.5" x14ac:dyDescent="0.45"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2:12" ht="18.5" x14ac:dyDescent="0.45"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2:12" ht="38" x14ac:dyDescent="0.35">
      <c r="B271" s="39" t="s">
        <v>65</v>
      </c>
      <c r="C271" s="39"/>
      <c r="D271" s="39"/>
      <c r="E271" s="39"/>
      <c r="F271" s="39"/>
      <c r="G271" s="39"/>
      <c r="H271" s="39"/>
      <c r="I271" s="39"/>
      <c r="J271" s="39"/>
      <c r="K271" s="39"/>
      <c r="L271" s="39"/>
    </row>
    <row r="272" spans="2:12" ht="18.5" x14ac:dyDescent="0.45"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</row>
    <row r="273" spans="2:12" ht="18.5" x14ac:dyDescent="0.45"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</row>
    <row r="274" spans="2:12" ht="18.5" x14ac:dyDescent="0.45"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29"/>
    </row>
    <row r="275" spans="2:12" ht="18.5" x14ac:dyDescent="0.45"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29"/>
    </row>
    <row r="276" spans="2:12" ht="18.5" x14ac:dyDescent="0.45"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29"/>
    </row>
    <row r="277" spans="2:12" ht="18.5" x14ac:dyDescent="0.45"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29"/>
    </row>
    <row r="278" spans="2:12" ht="18.5" x14ac:dyDescent="0.45"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29"/>
    </row>
    <row r="279" spans="2:12" ht="18.5" x14ac:dyDescent="0.45"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29"/>
    </row>
    <row r="280" spans="2:12" ht="18.5" x14ac:dyDescent="0.45"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29"/>
    </row>
    <row r="281" spans="2:12" ht="18.5" x14ac:dyDescent="0.45"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29"/>
    </row>
    <row r="282" spans="2:12" ht="18.5" x14ac:dyDescent="0.45"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29"/>
    </row>
    <row r="283" spans="2:12" ht="18.5" x14ac:dyDescent="0.45"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29"/>
    </row>
    <row r="284" spans="2:12" ht="18.5" x14ac:dyDescent="0.45"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29"/>
    </row>
    <row r="285" spans="2:12" ht="18.5" x14ac:dyDescent="0.45"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29"/>
    </row>
    <row r="286" spans="2:12" ht="20.5" x14ac:dyDescent="0.55000000000000004">
      <c r="B286" s="9" t="s">
        <v>31</v>
      </c>
      <c r="C286" s="12">
        <f>G50</f>
        <v>6865.2000725153057</v>
      </c>
      <c r="D286" s="9"/>
      <c r="E286" s="9"/>
      <c r="F286" s="9"/>
      <c r="G286" s="9"/>
      <c r="H286" s="9"/>
      <c r="I286" s="9"/>
      <c r="J286" s="9"/>
      <c r="K286" s="9"/>
      <c r="L286" s="29">
        <v>30</v>
      </c>
    </row>
    <row r="287" spans="2:12" ht="18.5" x14ac:dyDescent="0.45">
      <c r="C287" s="9"/>
      <c r="D287" s="9"/>
      <c r="E287" s="9"/>
      <c r="F287" s="9"/>
      <c r="G287" s="9"/>
      <c r="H287" s="9"/>
      <c r="I287" s="9"/>
      <c r="J287" s="9"/>
      <c r="K287" s="9"/>
      <c r="L287" s="29"/>
    </row>
    <row r="288" spans="2:12" ht="20.5" x14ac:dyDescent="0.55000000000000004">
      <c r="B288" s="9" t="s">
        <v>32</v>
      </c>
      <c r="C288" s="12">
        <f>G51</f>
        <v>6865.2000725153057</v>
      </c>
      <c r="D288" s="9"/>
      <c r="E288" s="9"/>
      <c r="F288" s="9"/>
      <c r="G288" s="9"/>
      <c r="H288" s="9"/>
      <c r="I288" s="9"/>
      <c r="J288" s="9"/>
      <c r="K288" s="9"/>
      <c r="L288" s="29">
        <v>31</v>
      </c>
    </row>
    <row r="289" spans="2:12" ht="18.5" x14ac:dyDescent="0.45">
      <c r="B289" s="9"/>
      <c r="C289" s="27"/>
      <c r="D289" s="9"/>
      <c r="E289" s="9"/>
      <c r="F289" s="9"/>
      <c r="G289" s="9"/>
      <c r="H289" s="9"/>
      <c r="I289" s="9"/>
      <c r="J289" s="9"/>
      <c r="K289" s="9"/>
      <c r="L289" s="29"/>
    </row>
    <row r="290" spans="2:12" ht="20.5" x14ac:dyDescent="0.5">
      <c r="B290" s="9" t="s">
        <v>62</v>
      </c>
      <c r="C290" s="38">
        <v>90</v>
      </c>
      <c r="D290" s="9"/>
      <c r="E290" s="9"/>
      <c r="F290" s="9"/>
      <c r="G290" s="9"/>
      <c r="H290" s="9"/>
      <c r="I290" s="9"/>
      <c r="J290" s="9"/>
      <c r="K290" s="9"/>
      <c r="L290" s="29"/>
    </row>
    <row r="291" spans="2:12" ht="18.5" x14ac:dyDescent="0.45"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29"/>
    </row>
    <row r="292" spans="2:12" ht="20.5" x14ac:dyDescent="0.55000000000000004">
      <c r="B292" s="9" t="s">
        <v>34</v>
      </c>
      <c r="C292" s="12">
        <f>2*COS(RADIANS(C290-C50))*(C286/SQRT(2))+2*COS(RADIANS(C290-C51))*(C288/SQRT(2))</f>
        <v>12685.235667183784</v>
      </c>
      <c r="D292" s="9"/>
      <c r="E292" s="9"/>
      <c r="F292" s="9"/>
      <c r="G292" s="9"/>
      <c r="H292" s="9"/>
      <c r="I292" s="9"/>
      <c r="J292" s="9"/>
      <c r="K292" s="9"/>
      <c r="L292" s="29">
        <v>29</v>
      </c>
    </row>
    <row r="293" spans="2:12" ht="19" thickBot="1" x14ac:dyDescent="0.5"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29"/>
    </row>
    <row r="294" spans="2:12" ht="21.5" x14ac:dyDescent="0.55000000000000004">
      <c r="B294" s="15" t="s">
        <v>60</v>
      </c>
      <c r="C294" s="16">
        <f>C292</f>
        <v>12685.235667183784</v>
      </c>
      <c r="D294" s="9"/>
      <c r="E294" s="9"/>
      <c r="F294" s="9"/>
      <c r="G294" s="9"/>
      <c r="H294" s="9"/>
      <c r="I294" s="9"/>
      <c r="J294" s="9"/>
      <c r="K294" s="9"/>
      <c r="L294" s="29">
        <v>28</v>
      </c>
    </row>
    <row r="295" spans="2:12" ht="21.5" thickBot="1" x14ac:dyDescent="0.55000000000000004">
      <c r="B295" s="17"/>
      <c r="C295" s="18">
        <f>C294/1000</f>
        <v>12.685235667183784</v>
      </c>
      <c r="D295" s="9"/>
      <c r="E295" s="9"/>
      <c r="F295" s="9"/>
      <c r="G295" s="9"/>
      <c r="H295" s="9"/>
      <c r="I295" s="9"/>
      <c r="J295" s="9"/>
      <c r="K295" s="9"/>
      <c r="L295" s="29"/>
    </row>
    <row r="296" spans="2:12" ht="18.5" x14ac:dyDescent="0.45">
      <c r="D296" s="9"/>
      <c r="E296" s="9"/>
      <c r="F296" s="9"/>
      <c r="G296" s="9"/>
      <c r="H296" s="9"/>
      <c r="I296" s="9"/>
      <c r="J296" s="9"/>
      <c r="K296" s="9"/>
      <c r="L296" s="29"/>
    </row>
    <row r="297" spans="2:12" ht="19" thickBot="1" x14ac:dyDescent="0.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30"/>
    </row>
    <row r="298" spans="2:12" ht="38" x14ac:dyDescent="0.35">
      <c r="B298" s="39" t="s">
        <v>66</v>
      </c>
      <c r="C298" s="39"/>
      <c r="D298" s="39"/>
      <c r="E298" s="39"/>
      <c r="F298" s="39"/>
      <c r="G298" s="39"/>
      <c r="H298" s="39"/>
      <c r="I298" s="39"/>
      <c r="J298" s="39"/>
      <c r="K298" s="39"/>
      <c r="L298" s="39"/>
    </row>
    <row r="299" spans="2:12" ht="18.5" x14ac:dyDescent="0.45"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2:12" ht="18.5" x14ac:dyDescent="0.45"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2:12" ht="18.5" x14ac:dyDescent="0.45"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2:12" ht="18.5" x14ac:dyDescent="0.45"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2:12" ht="18.5" x14ac:dyDescent="0.45"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2:12" ht="18.5" x14ac:dyDescent="0.45"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2:12" ht="18.5" x14ac:dyDescent="0.45"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2:12" ht="18.5" x14ac:dyDescent="0.45"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2:12" ht="18.5" x14ac:dyDescent="0.45"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2:12" ht="21" x14ac:dyDescent="0.5">
      <c r="B308" s="14" t="s">
        <v>67</v>
      </c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2:12" ht="19" thickBot="1" x14ac:dyDescent="0.5"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2:12" ht="21.5" x14ac:dyDescent="0.55000000000000004">
      <c r="B310" s="15" t="s">
        <v>38</v>
      </c>
      <c r="C310" s="16">
        <f>C234</f>
        <v>22156.235667183784</v>
      </c>
      <c r="D310" s="9"/>
      <c r="E310" s="9"/>
      <c r="F310" s="9"/>
      <c r="G310" s="9"/>
      <c r="H310" s="9"/>
      <c r="I310" s="9"/>
      <c r="J310" s="9"/>
      <c r="K310" s="9"/>
      <c r="L310" s="29">
        <v>34</v>
      </c>
    </row>
    <row r="311" spans="2:12" ht="21.5" thickBot="1" x14ac:dyDescent="0.55000000000000004">
      <c r="B311" s="17"/>
      <c r="C311" s="18">
        <f>C310/1000</f>
        <v>22.156235667183783</v>
      </c>
      <c r="D311" s="9"/>
      <c r="E311" s="9"/>
      <c r="F311" s="9"/>
      <c r="G311" s="9"/>
      <c r="H311" s="9"/>
      <c r="I311" s="9"/>
      <c r="J311" s="9"/>
      <c r="K311" s="9"/>
      <c r="L311" s="29"/>
    </row>
    <row r="312" spans="2:12" ht="18.5" x14ac:dyDescent="0.45"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29"/>
    </row>
    <row r="313" spans="2:12" ht="19" thickBot="1" x14ac:dyDescent="0.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30"/>
    </row>
    <row r="314" spans="2:12" ht="38" x14ac:dyDescent="0.35">
      <c r="B314" s="39" t="s">
        <v>68</v>
      </c>
      <c r="C314" s="39"/>
      <c r="D314" s="39"/>
      <c r="E314" s="39"/>
      <c r="F314" s="39"/>
      <c r="G314" s="39"/>
      <c r="H314" s="39"/>
      <c r="I314" s="39"/>
      <c r="J314" s="39"/>
      <c r="K314" s="39"/>
      <c r="L314" s="39"/>
    </row>
    <row r="315" spans="2:12" ht="18.5" x14ac:dyDescent="0.45"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2:12" ht="18.5" x14ac:dyDescent="0.45"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2:12" ht="18.5" x14ac:dyDescent="0.45"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2:12" ht="18.5" x14ac:dyDescent="0.45"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2:12" ht="18.5" x14ac:dyDescent="0.45"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2:12" ht="18.5" x14ac:dyDescent="0.45"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2:12" ht="18.5" x14ac:dyDescent="0.45"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2:12" ht="18.5" x14ac:dyDescent="0.45"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2:12" ht="18.5" x14ac:dyDescent="0.45"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2:12" ht="18.5" x14ac:dyDescent="0.45"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29"/>
    </row>
    <row r="325" spans="2:12" ht="20.5" x14ac:dyDescent="0.55000000000000004">
      <c r="B325" s="9" t="s">
        <v>69</v>
      </c>
      <c r="C325" s="12">
        <f>1*C26*C8*(C48-22)*(C46/350)^0.8</f>
        <v>5241.174248909535</v>
      </c>
      <c r="D325" s="9"/>
      <c r="E325" s="9"/>
      <c r="F325" s="9"/>
      <c r="G325" s="9"/>
      <c r="H325" s="9"/>
      <c r="I325" s="9"/>
      <c r="J325" s="9"/>
      <c r="K325" s="9"/>
      <c r="L325" s="29">
        <v>41</v>
      </c>
    </row>
    <row r="326" spans="2:12" ht="18.5" x14ac:dyDescent="0.45"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29"/>
    </row>
    <row r="327" spans="2:12" ht="18.5" x14ac:dyDescent="0.45"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29"/>
    </row>
    <row r="328" spans="2:12" ht="19" thickBot="1" x14ac:dyDescent="0.5"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29"/>
    </row>
    <row r="329" spans="2:12" ht="21.5" x14ac:dyDescent="0.55000000000000004">
      <c r="B329" s="15" t="s">
        <v>41</v>
      </c>
      <c r="C329" s="16">
        <f>2.5*(C325/SQRT(2))</f>
        <v>9265.1746319606045</v>
      </c>
      <c r="D329" s="9"/>
      <c r="E329" s="9"/>
      <c r="F329" s="9"/>
      <c r="G329" s="9"/>
      <c r="H329" s="9"/>
      <c r="I329" s="9"/>
      <c r="J329" s="9"/>
      <c r="K329" s="9"/>
      <c r="L329" s="29">
        <v>40</v>
      </c>
    </row>
    <row r="330" spans="2:12" ht="21.5" thickBot="1" x14ac:dyDescent="0.55000000000000004">
      <c r="B330" s="17"/>
      <c r="C330" s="18">
        <f>C329/1000</f>
        <v>9.2651746319606048</v>
      </c>
      <c r="D330" s="9"/>
      <c r="E330" s="9"/>
      <c r="F330" s="9"/>
      <c r="G330" s="9"/>
      <c r="H330" s="9"/>
      <c r="I330" s="9"/>
      <c r="J330" s="9"/>
      <c r="K330" s="9"/>
      <c r="L330" s="29"/>
    </row>
    <row r="331" spans="2:12" ht="18.5" x14ac:dyDescent="0.45"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29"/>
    </row>
    <row r="332" spans="2:12" ht="18.5" x14ac:dyDescent="0.45"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29"/>
    </row>
    <row r="333" spans="2:12" ht="18.5" x14ac:dyDescent="0.45"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29"/>
    </row>
    <row r="334" spans="2:12" ht="18.5" x14ac:dyDescent="0.45"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29"/>
    </row>
    <row r="335" spans="2:12" ht="18.5" x14ac:dyDescent="0.45"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2:12" ht="18.5" x14ac:dyDescent="0.45"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2:12" ht="38" x14ac:dyDescent="0.35">
      <c r="B337" s="39" t="s">
        <v>70</v>
      </c>
      <c r="C337" s="39"/>
      <c r="D337" s="39"/>
      <c r="E337" s="39"/>
      <c r="F337" s="39"/>
      <c r="G337" s="39"/>
      <c r="H337" s="39"/>
      <c r="I337" s="39"/>
      <c r="J337" s="39"/>
      <c r="K337" s="39"/>
      <c r="L337" s="39"/>
    </row>
    <row r="338" spans="2:12" ht="18.5" x14ac:dyDescent="0.45"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29"/>
    </row>
    <row r="339" spans="2:12" ht="18.5" x14ac:dyDescent="0.45"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29"/>
    </row>
    <row r="340" spans="2:12" ht="18.5" x14ac:dyDescent="0.45"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29"/>
    </row>
    <row r="341" spans="2:12" ht="18.5" x14ac:dyDescent="0.45"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29"/>
    </row>
    <row r="342" spans="2:12" ht="18.5" x14ac:dyDescent="0.45"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29"/>
    </row>
    <row r="343" spans="2:12" ht="18.5" x14ac:dyDescent="0.45"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29"/>
    </row>
    <row r="344" spans="2:12" ht="18.5" x14ac:dyDescent="0.45"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29"/>
    </row>
    <row r="345" spans="2:12" ht="18.5" x14ac:dyDescent="0.45"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29"/>
    </row>
    <row r="346" spans="2:12" ht="18.5" x14ac:dyDescent="0.45"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29"/>
    </row>
    <row r="347" spans="2:12" ht="18.5" x14ac:dyDescent="0.45"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29"/>
    </row>
    <row r="348" spans="2:12" ht="20.5" x14ac:dyDescent="0.55000000000000004">
      <c r="B348" s="9" t="s">
        <v>74</v>
      </c>
      <c r="C348" s="12">
        <f>1*C26*C8*C48*(C46/350)^0.8</f>
        <v>6865.2000725153057</v>
      </c>
      <c r="D348" s="9"/>
      <c r="E348" s="9"/>
      <c r="G348" s="9"/>
      <c r="H348" s="9"/>
      <c r="I348" s="9"/>
      <c r="J348" s="9"/>
      <c r="K348" s="9"/>
      <c r="L348" s="29">
        <v>43</v>
      </c>
    </row>
    <row r="349" spans="2:12" ht="18.5" x14ac:dyDescent="0.45"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29"/>
    </row>
    <row r="350" spans="2:12" ht="19" thickBot="1" x14ac:dyDescent="0.5"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29"/>
    </row>
    <row r="351" spans="2:12" ht="24" x14ac:dyDescent="0.65">
      <c r="B351" s="15" t="s">
        <v>71</v>
      </c>
      <c r="C351" s="16">
        <f>2.5*C348/SQRT(2)</f>
        <v>12136.073813694877</v>
      </c>
      <c r="D351" s="9"/>
      <c r="E351" s="9"/>
      <c r="F351" s="9"/>
      <c r="G351" s="9"/>
      <c r="H351" s="9"/>
      <c r="I351" s="9"/>
      <c r="J351" s="9"/>
      <c r="K351" s="9"/>
      <c r="L351" s="29">
        <v>42</v>
      </c>
    </row>
    <row r="352" spans="2:12" ht="21.5" thickBot="1" x14ac:dyDescent="0.55000000000000004">
      <c r="B352" s="17"/>
      <c r="C352" s="18">
        <f>C351/1000</f>
        <v>12.136073813694876</v>
      </c>
      <c r="D352" s="9"/>
      <c r="E352" s="9"/>
      <c r="F352" s="9"/>
      <c r="G352" s="9"/>
      <c r="H352" s="9"/>
      <c r="I352" s="9"/>
      <c r="J352" s="9"/>
      <c r="K352" s="9"/>
      <c r="L352" s="29"/>
    </row>
    <row r="353" spans="2:12" ht="18.5" x14ac:dyDescent="0.45"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29"/>
    </row>
    <row r="354" spans="2:12" ht="18.5" x14ac:dyDescent="0.45"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29"/>
    </row>
    <row r="355" spans="2:12" ht="18.5" x14ac:dyDescent="0.45"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2:12" ht="19" thickBot="1" x14ac:dyDescent="0.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</row>
    <row r="357" spans="2:12" ht="38" x14ac:dyDescent="0.35">
      <c r="B357" s="39" t="s">
        <v>72</v>
      </c>
      <c r="C357" s="39"/>
      <c r="D357" s="39"/>
      <c r="E357" s="39"/>
      <c r="F357" s="39"/>
      <c r="G357" s="39"/>
      <c r="H357" s="39"/>
      <c r="I357" s="39"/>
      <c r="J357" s="39"/>
      <c r="K357" s="39"/>
      <c r="L357" s="39"/>
    </row>
    <row r="358" spans="2:12" ht="18.5" x14ac:dyDescent="0.45"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2:12" ht="18.5" x14ac:dyDescent="0.45"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2:12" ht="18.5" x14ac:dyDescent="0.45"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2:12" ht="18.5" x14ac:dyDescent="0.45"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2:12" ht="18.5" x14ac:dyDescent="0.45"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2:12" ht="18.5" x14ac:dyDescent="0.45"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2:12" ht="18.5" x14ac:dyDescent="0.45"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2:12" ht="18.5" x14ac:dyDescent="0.45"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2:12" ht="18.5" x14ac:dyDescent="0.45"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2:12" ht="18.5" x14ac:dyDescent="0.45"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29"/>
    </row>
    <row r="368" spans="2:12" ht="18.5" x14ac:dyDescent="0.45"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29"/>
    </row>
    <row r="369" spans="2:12" ht="20.5" x14ac:dyDescent="0.55000000000000004">
      <c r="B369" s="9" t="s">
        <v>73</v>
      </c>
      <c r="C369" s="12">
        <f>1*C26*C8*C48*(C46/350)^0.8</f>
        <v>6865.2000725153057</v>
      </c>
      <c r="D369" s="9"/>
      <c r="E369" s="9"/>
      <c r="F369" s="9"/>
      <c r="G369" s="9"/>
      <c r="H369" s="9"/>
      <c r="I369" s="9"/>
      <c r="J369" s="9"/>
      <c r="K369" s="9"/>
      <c r="L369" s="29">
        <v>46</v>
      </c>
    </row>
    <row r="370" spans="2:12" ht="18.5" x14ac:dyDescent="0.45"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29"/>
    </row>
    <row r="371" spans="2:12" ht="20.5" x14ac:dyDescent="0.55000000000000004">
      <c r="B371" s="9" t="s">
        <v>34</v>
      </c>
      <c r="C371" s="12">
        <f>2*C369/SQRT(2)</f>
        <v>9708.8590509558999</v>
      </c>
      <c r="D371" s="9"/>
      <c r="E371" s="9"/>
      <c r="F371" s="9"/>
      <c r="G371" s="9"/>
      <c r="H371" s="9"/>
      <c r="I371" s="9"/>
      <c r="J371" s="9"/>
      <c r="K371" s="9"/>
      <c r="L371" s="29">
        <v>45</v>
      </c>
    </row>
    <row r="372" spans="2:12" ht="18.5" x14ac:dyDescent="0.45">
      <c r="D372" s="9"/>
      <c r="E372" s="9"/>
      <c r="F372" s="9"/>
      <c r="G372" s="9"/>
      <c r="H372" s="9"/>
      <c r="I372" s="9"/>
      <c r="J372" s="9"/>
      <c r="K372" s="9"/>
      <c r="L372" s="29"/>
    </row>
    <row r="373" spans="2:12" ht="19" thickBot="1" x14ac:dyDescent="0.5">
      <c r="D373" s="9"/>
      <c r="E373" s="9"/>
      <c r="F373" s="9"/>
      <c r="G373" s="9"/>
      <c r="H373" s="9"/>
      <c r="I373" s="9"/>
      <c r="J373" s="9"/>
      <c r="K373" s="9"/>
      <c r="L373" s="29"/>
    </row>
    <row r="374" spans="2:12" ht="24" x14ac:dyDescent="0.65">
      <c r="B374" s="15" t="s">
        <v>75</v>
      </c>
      <c r="C374" s="16">
        <f>C371</f>
        <v>9708.8590509558999</v>
      </c>
      <c r="D374" s="9"/>
      <c r="E374" s="9"/>
      <c r="F374" s="9"/>
      <c r="G374" s="9"/>
      <c r="H374" s="9"/>
      <c r="I374" s="9"/>
      <c r="J374" s="9"/>
      <c r="K374" s="9"/>
      <c r="L374" s="29">
        <v>44</v>
      </c>
    </row>
    <row r="375" spans="2:12" ht="21.5" thickBot="1" x14ac:dyDescent="0.55000000000000004">
      <c r="B375" s="17"/>
      <c r="C375" s="18">
        <f>C374/1000</f>
        <v>9.7088590509558994</v>
      </c>
      <c r="D375" s="9"/>
      <c r="E375" s="9"/>
      <c r="F375" s="9"/>
      <c r="G375" s="9"/>
      <c r="H375" s="9"/>
      <c r="I375" s="9"/>
      <c r="J375" s="9"/>
      <c r="K375" s="9"/>
      <c r="L375" s="29"/>
    </row>
    <row r="376" spans="2:12" ht="18.5" x14ac:dyDescent="0.45"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29"/>
    </row>
    <row r="377" spans="2:12" ht="18.5" x14ac:dyDescent="0.45"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2:12" ht="18.5" x14ac:dyDescent="0.45"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2:12" ht="18.5" x14ac:dyDescent="0.45"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2:12" ht="18.5" x14ac:dyDescent="0.45"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2:12" ht="18.5" x14ac:dyDescent="0.45"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2:12" ht="18.5" x14ac:dyDescent="0.45"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2:12" ht="18.5" x14ac:dyDescent="0.45"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2:12" ht="18.5" x14ac:dyDescent="0.45"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2:12" ht="18.5" x14ac:dyDescent="0.45"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2:12" ht="18.5" x14ac:dyDescent="0.45"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2:12" ht="18.5" x14ac:dyDescent="0.45"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2:12" ht="18.5" x14ac:dyDescent="0.45"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2:12" ht="18.5" x14ac:dyDescent="0.45"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2:12" ht="18.5" x14ac:dyDescent="0.45"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2:12" ht="18.5" x14ac:dyDescent="0.45"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2:12" ht="18.5" x14ac:dyDescent="0.45"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2:12" ht="18.5" x14ac:dyDescent="0.45"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2:12" ht="18.5" x14ac:dyDescent="0.45"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2:12" ht="18.5" x14ac:dyDescent="0.45"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2:12" ht="18.5" x14ac:dyDescent="0.45"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2:12" ht="18.5" x14ac:dyDescent="0.45"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2:12" ht="18.5" x14ac:dyDescent="0.45"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2:12" ht="18.5" x14ac:dyDescent="0.45"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2:12" ht="18.5" x14ac:dyDescent="0.45"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2:12" ht="18.5" x14ac:dyDescent="0.45"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2:12" ht="18.5" x14ac:dyDescent="0.45"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2:12" ht="18.5" x14ac:dyDescent="0.45"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2:12" ht="18.5" x14ac:dyDescent="0.45"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2:12" ht="18.5" x14ac:dyDescent="0.45"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2:12" ht="18.5" x14ac:dyDescent="0.45"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2:12" ht="18.5" x14ac:dyDescent="0.45"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2:12" ht="18.5" x14ac:dyDescent="0.45"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2:12" ht="18.5" x14ac:dyDescent="0.45"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2:12" ht="18.5" x14ac:dyDescent="0.45"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2:12" ht="18.5" x14ac:dyDescent="0.45"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2:12" ht="18.5" x14ac:dyDescent="0.45"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2:12" ht="18.5" x14ac:dyDescent="0.45"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2:12" ht="18.5" x14ac:dyDescent="0.45"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2:12" ht="18.5" x14ac:dyDescent="0.45"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2:12" ht="18.5" x14ac:dyDescent="0.45"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2:12" ht="18.5" x14ac:dyDescent="0.45"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2:12" ht="18.5" x14ac:dyDescent="0.45"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2:12" ht="18.5" x14ac:dyDescent="0.45"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2:12" ht="18.5" x14ac:dyDescent="0.45"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2:12" ht="18.5" x14ac:dyDescent="0.45"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2:12" ht="18.5" x14ac:dyDescent="0.45"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2:12" ht="18.5" x14ac:dyDescent="0.45"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2:12" ht="18.5" x14ac:dyDescent="0.45"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2:12" ht="18.5" x14ac:dyDescent="0.45"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2:12" ht="18.5" x14ac:dyDescent="0.45"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2:12" ht="18.5" x14ac:dyDescent="0.45"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2:12" ht="18.5" x14ac:dyDescent="0.45"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2:12" ht="18.5" x14ac:dyDescent="0.45"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2:12" ht="18.5" x14ac:dyDescent="0.45"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2:12" ht="18.5" x14ac:dyDescent="0.45"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2:12" ht="18.5" x14ac:dyDescent="0.45"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2:12" ht="18.5" x14ac:dyDescent="0.45"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2:12" ht="18.5" x14ac:dyDescent="0.45"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2:12" ht="18.5" x14ac:dyDescent="0.45"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2:12" ht="18.5" x14ac:dyDescent="0.45"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2:12" ht="18.5" x14ac:dyDescent="0.45"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2:12" ht="18.5" x14ac:dyDescent="0.45"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2:12" ht="18.5" x14ac:dyDescent="0.45"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2:12" ht="18.5" x14ac:dyDescent="0.45"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</row>
  </sheetData>
  <sheetProtection algorithmName="SHA-512" hashValue="V6ER3JsRyQwhzse/e3mhfUYy/yow2Fk9b7C5AB/CVFAeA2OFhq74FlNGCnynrKLsbKk6pLKIRcK45StHzf8+UA==" saltValue="MUbYV98YapI3DyUiLghzfQ==" spinCount="100000" sheet="1" objects="1" scenarios="1"/>
  <mergeCells count="11">
    <mergeCell ref="B357:L357"/>
    <mergeCell ref="B1:L1"/>
    <mergeCell ref="B72:L73"/>
    <mergeCell ref="B139:L139"/>
    <mergeCell ref="A111:L111"/>
    <mergeCell ref="B337:L337"/>
    <mergeCell ref="B205:L205"/>
    <mergeCell ref="B238:L238"/>
    <mergeCell ref="B271:L271"/>
    <mergeCell ref="B298:L298"/>
    <mergeCell ref="B314:L314"/>
  </mergeCells>
  <phoneticPr fontId="1" type="noConversion"/>
  <pageMargins left="0.70866141732283472" right="0.51181102362204722" top="1.8897637795275593" bottom="0.78740157480314965" header="0.31496062992125984" footer="0.31496062992125984"/>
  <pageSetup paperSize="9" scale="48" orientation="portrait" horizontalDpi="1200" verticalDpi="1200" r:id="rId1"/>
  <headerFooter>
    <oddHeader>&amp;C&amp;G</oddHeader>
    <oddFooter>&amp;C&amp;G</oddFooter>
  </headerFooter>
  <rowBreaks count="2" manualBreakCount="2">
    <brk id="70" max="11" man="1"/>
    <brk id="137" max="11" man="1"/>
  </rowBreaks>
  <colBreaks count="1" manualBreakCount="1">
    <brk id="12" max="104857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AECD26-E62E-4AC6-9E63-8A0B8D10C4CA}">
          <x14:formula1>
            <xm:f>WE!$A$5:$A$6</xm:f>
          </x14:formula1>
          <xm:sqref>F47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AE00A-D1CA-4FD3-82C0-64AB69C6B379}">
  <dimension ref="A5:A6"/>
  <sheetViews>
    <sheetView workbookViewId="0">
      <selection activeCell="A6" sqref="A6"/>
    </sheetView>
  </sheetViews>
  <sheetFormatPr baseColWidth="10" defaultRowHeight="14.5" x14ac:dyDescent="0.35"/>
  <cols>
    <col min="1" max="1" width="18" customWidth="1"/>
  </cols>
  <sheetData>
    <row r="5" spans="1:1" ht="16.5" x14ac:dyDescent="0.45">
      <c r="A5" t="s">
        <v>29</v>
      </c>
    </row>
    <row r="6" spans="1:1" ht="16.5" x14ac:dyDescent="0.45">
      <c r="A6" t="s">
        <v>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WE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Mst. Thomas Hutzinger (Holzbau-Meister)</dc:creator>
  <cp:lastModifiedBy>Mst. Thomas Hutzinger (Holzbau-Meister)</cp:lastModifiedBy>
  <cp:lastPrinted>2025-09-12T07:51:47Z</cp:lastPrinted>
  <dcterms:created xsi:type="dcterms:W3CDTF">2024-06-19T06:58:30Z</dcterms:created>
  <dcterms:modified xsi:type="dcterms:W3CDTF">2025-09-12T07:51:54Z</dcterms:modified>
</cp:coreProperties>
</file>